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" yWindow="165" windowWidth="10290" windowHeight="7920" firstSheet="2"/>
  </bookViews>
  <sheets>
    <sheet name="2012-13 &amp; 2013-14" sheetId="8" r:id="rId1"/>
    <sheet name="2013-14 &amp; 2014-15" sheetId="9" r:id="rId2"/>
    <sheet name="2014-15 &amp; 2015-16" sheetId="10" r:id="rId3"/>
    <sheet name="2015-16 &amp; 2016-17" sheetId="11" r:id="rId4"/>
    <sheet name="Annexure-III 1 to 3" sheetId="3" r:id="rId5"/>
    <sheet name="Annexure-IV" sheetId="5" r:id="rId6"/>
    <sheet name="Annexure-XIX (RANGIT)" sheetId="7" r:id="rId7"/>
  </sheets>
  <externalReferences>
    <externalReference r:id="rId8"/>
  </externalReferences>
  <definedNames>
    <definedName name="_xlnm.Print_Area" localSheetId="2">'2014-15 &amp; 2015-16'!$A$1:$F$45</definedName>
    <definedName name="_xlnm.Print_Area" localSheetId="5">'Annexure-IV'!$A$1:$G$34</definedName>
    <definedName name="_xlnm.Print_Area" localSheetId="6">'Annexure-XIX (RANGIT)'!$A$1:$O$70</definedName>
  </definedNames>
  <calcPr calcId="125725"/>
</workbook>
</file>

<file path=xl/calcChain.xml><?xml version="1.0" encoding="utf-8"?>
<calcChain xmlns="http://schemas.openxmlformats.org/spreadsheetml/2006/main">
  <c r="E44" i="11"/>
  <c r="E43"/>
  <c r="E42"/>
  <c r="E41"/>
  <c r="E40"/>
  <c r="E37"/>
  <c r="E36"/>
  <c r="E33"/>
  <c r="E32"/>
  <c r="E31"/>
  <c r="E28"/>
  <c r="E27"/>
  <c r="E25"/>
  <c r="E24"/>
  <c r="E23"/>
  <c r="E22"/>
  <c r="E21"/>
  <c r="E18"/>
  <c r="E17"/>
  <c r="E15"/>
  <c r="E14"/>
  <c r="E13"/>
  <c r="E10"/>
  <c r="E186" i="10"/>
  <c r="E185"/>
  <c r="E184"/>
  <c r="E183"/>
  <c r="E182"/>
  <c r="E181"/>
  <c r="E180"/>
  <c r="E179"/>
  <c r="E178"/>
  <c r="E177"/>
  <c r="E176"/>
  <c r="E175"/>
  <c r="E173"/>
  <c r="E172"/>
  <c r="E171"/>
  <c r="E164"/>
  <c r="E163"/>
  <c r="E162"/>
  <c r="E161"/>
  <c r="E160"/>
  <c r="E159"/>
  <c r="E158"/>
  <c r="E157"/>
  <c r="E156"/>
  <c r="E155"/>
  <c r="E154"/>
  <c r="E151"/>
  <c r="E150"/>
  <c r="E149"/>
  <c r="E148"/>
  <c r="E147"/>
  <c r="E143"/>
  <c r="E142"/>
  <c r="E141"/>
  <c r="E140"/>
  <c r="E139"/>
  <c r="E138"/>
  <c r="E137"/>
  <c r="E136"/>
  <c r="E133"/>
  <c r="E132"/>
  <c r="E128"/>
  <c r="E127"/>
  <c r="E125"/>
  <c r="E124"/>
  <c r="E123"/>
  <c r="E122"/>
  <c r="E121"/>
  <c r="E120"/>
  <c r="E118"/>
  <c r="E117"/>
  <c r="E115"/>
  <c r="E114"/>
  <c r="E113"/>
  <c r="E112"/>
  <c r="E110"/>
  <c r="E109"/>
  <c r="E108"/>
  <c r="E107"/>
  <c r="E106"/>
  <c r="E104"/>
  <c r="E103"/>
  <c r="E102"/>
  <c r="E101"/>
  <c r="E100"/>
  <c r="E99"/>
  <c r="E98"/>
  <c r="E96"/>
  <c r="E95"/>
  <c r="E93"/>
  <c r="E92"/>
  <c r="E91"/>
  <c r="E90"/>
  <c r="E89"/>
  <c r="E88"/>
  <c r="E87"/>
  <c r="E86"/>
  <c r="E84"/>
  <c r="E83"/>
  <c r="E82"/>
  <c r="E81"/>
  <c r="E80"/>
  <c r="E79"/>
  <c r="E78"/>
  <c r="E77"/>
  <c r="E76"/>
  <c r="E75"/>
  <c r="E74"/>
  <c r="E72"/>
  <c r="E70"/>
  <c r="D68"/>
  <c r="E68" s="1"/>
  <c r="D67"/>
  <c r="E67" s="1"/>
  <c r="D66"/>
  <c r="E66" s="1"/>
  <c r="D65"/>
  <c r="E65" s="1"/>
  <c r="D64"/>
  <c r="E64" s="1"/>
  <c r="D63"/>
  <c r="E63" s="1"/>
  <c r="D62"/>
  <c r="E62" s="1"/>
  <c r="E61"/>
  <c r="E58"/>
  <c r="E57"/>
  <c r="E56"/>
  <c r="D49"/>
  <c r="C49"/>
  <c r="E44"/>
  <c r="E43"/>
  <c r="E42"/>
  <c r="E41"/>
  <c r="E39"/>
  <c r="E38"/>
  <c r="E37"/>
  <c r="E36"/>
  <c r="E34"/>
  <c r="E33"/>
  <c r="E32"/>
  <c r="E31"/>
  <c r="E28"/>
  <c r="E27"/>
  <c r="E25"/>
  <c r="E24"/>
  <c r="E23"/>
  <c r="E22"/>
  <c r="E21"/>
  <c r="E18"/>
  <c r="E17"/>
  <c r="E15"/>
  <c r="E14"/>
  <c r="E13"/>
  <c r="E10"/>
  <c r="E44" i="9"/>
  <c r="E43"/>
  <c r="E42"/>
  <c r="E41"/>
  <c r="E40"/>
  <c r="E37"/>
  <c r="E36"/>
  <c r="E33"/>
  <c r="E32"/>
  <c r="E31"/>
  <c r="E28"/>
  <c r="E27"/>
  <c r="E25"/>
  <c r="E24"/>
  <c r="E23"/>
  <c r="E22"/>
  <c r="E21"/>
  <c r="E18"/>
  <c r="E17"/>
  <c r="E15"/>
  <c r="E14"/>
  <c r="E13"/>
  <c r="E10"/>
  <c r="E44" i="8"/>
  <c r="E43"/>
  <c r="E42"/>
  <c r="E41"/>
  <c r="E39"/>
  <c r="E38"/>
  <c r="E37"/>
  <c r="E36"/>
  <c r="E34"/>
  <c r="E33"/>
  <c r="E32"/>
  <c r="E31"/>
  <c r="E28"/>
  <c r="E27"/>
  <c r="E25"/>
  <c r="E24"/>
  <c r="E23"/>
  <c r="E21"/>
  <c r="E18"/>
  <c r="E16"/>
  <c r="E14"/>
  <c r="E13"/>
  <c r="E10"/>
  <c r="D52" i="7" l="1"/>
  <c r="E52"/>
  <c r="F52"/>
  <c r="G52"/>
  <c r="C52"/>
  <c r="D53"/>
  <c r="E53"/>
  <c r="F53"/>
  <c r="G53"/>
  <c r="C53"/>
  <c r="P51"/>
  <c r="D51"/>
  <c r="E51"/>
  <c r="F51"/>
  <c r="G51"/>
  <c r="H51"/>
  <c r="H53" s="1"/>
  <c r="H52" s="1"/>
  <c r="I51"/>
  <c r="I53" s="1"/>
  <c r="I52" s="1"/>
  <c r="J51"/>
  <c r="J53" s="1"/>
  <c r="J52" s="1"/>
  <c r="K51"/>
  <c r="K53" s="1"/>
  <c r="K52" s="1"/>
  <c r="L51"/>
  <c r="L53" s="1"/>
  <c r="L52" s="1"/>
  <c r="M51"/>
  <c r="M53" s="1"/>
  <c r="M52" s="1"/>
  <c r="N51"/>
  <c r="N53" s="1"/>
  <c r="N52" s="1"/>
  <c r="O51"/>
  <c r="O53" s="1"/>
  <c r="O52" s="1"/>
  <c r="C51"/>
  <c r="E41"/>
  <c r="C41"/>
  <c r="D65" i="3" l="1"/>
  <c r="D66"/>
  <c r="D67"/>
  <c r="D68"/>
  <c r="D69"/>
  <c r="D70"/>
  <c r="D71"/>
  <c r="D72"/>
  <c r="D73"/>
  <c r="D74"/>
  <c r="D75"/>
  <c r="D64"/>
  <c r="I7" i="5"/>
  <c r="I8"/>
  <c r="I9"/>
  <c r="I10"/>
  <c r="I11"/>
  <c r="I12"/>
  <c r="I13"/>
  <c r="I14"/>
  <c r="I15"/>
  <c r="I16"/>
  <c r="I17"/>
  <c r="I6"/>
  <c r="C19"/>
  <c r="D19"/>
  <c r="E19"/>
  <c r="F19"/>
  <c r="B19"/>
  <c r="F18"/>
  <c r="E18"/>
  <c r="D18"/>
  <c r="C18" l="1"/>
  <c r="B18"/>
  <c r="I60" i="3"/>
</calcChain>
</file>

<file path=xl/sharedStrings.xml><?xml version="1.0" encoding="utf-8"?>
<sst xmlns="http://schemas.openxmlformats.org/spreadsheetml/2006/main" count="666" uniqueCount="379">
  <si>
    <r>
      <rPr>
        <sz val="10"/>
        <rFont val="Arial"/>
        <family val="2"/>
      </rPr>
      <t>Name of Company</t>
    </r>
  </si>
  <si>
    <r>
      <rPr>
        <sz val="10"/>
        <rFont val="Arial"/>
        <family val="2"/>
      </rPr>
      <t>MW</t>
    </r>
  </si>
  <si>
    <r>
      <rPr>
        <b/>
        <sz val="10"/>
        <rFont val="Arial"/>
        <family val="2"/>
      </rPr>
      <t>Period</t>
    </r>
  </si>
  <si>
    <r>
      <rPr>
        <b/>
        <sz val="10"/>
        <rFont val="Arial"/>
        <family val="2"/>
      </rPr>
      <t>Generation :</t>
    </r>
  </si>
  <si>
    <r>
      <rPr>
        <sz val="10"/>
        <rFont val="Arial"/>
        <family val="2"/>
      </rPr>
      <t>(Days)</t>
    </r>
  </si>
  <si>
    <r>
      <rPr>
        <sz val="10"/>
        <rFont val="Arial"/>
        <family val="2"/>
      </rPr>
      <t>Cost    of    spares    actually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consumed</t>
    </r>
  </si>
  <si>
    <r>
      <rPr>
        <sz val="10"/>
        <rFont val="Arial"/>
        <family val="2"/>
      </rPr>
      <t>Average stock of spares</t>
    </r>
  </si>
  <si>
    <r>
      <rPr>
        <sz val="10"/>
        <rFont val="Arial"/>
        <family val="2"/>
      </rPr>
      <t>(Rs. Lakhs)</t>
    </r>
  </si>
  <si>
    <r>
      <rPr>
        <sz val="10"/>
        <rFont val="Arial"/>
        <family val="2"/>
      </rPr>
      <t>Name of Station</t>
    </r>
  </si>
  <si>
    <r>
      <rPr>
        <b/>
        <u/>
        <sz val="10"/>
        <rFont val="Arial"/>
        <family val="2"/>
      </rPr>
      <t>SH 2/3</t>
    </r>
  </si>
  <si>
    <r>
      <rPr>
        <sz val="10"/>
        <rFont val="Arial"/>
        <family val="2"/>
      </rPr>
      <t xml:space="preserve">Installed Capacity and
</t>
    </r>
    <r>
      <rPr>
        <sz val="10"/>
        <rFont val="Arial"/>
        <family val="2"/>
      </rPr>
      <t>Configuration</t>
    </r>
  </si>
  <si>
    <r>
      <rPr>
        <sz val="10"/>
        <rFont val="Arial"/>
        <family val="2"/>
      </rPr>
      <t>(MW)</t>
    </r>
  </si>
  <si>
    <r>
      <rPr>
        <sz val="10"/>
        <rFont val="Arial"/>
        <family val="2"/>
      </rPr>
      <t>Station Location</t>
    </r>
  </si>
  <si>
    <r>
      <rPr>
        <sz val="10"/>
        <rFont val="Arial"/>
        <family val="2"/>
      </rPr>
      <t>Under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ground or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Surface</t>
    </r>
  </si>
  <si>
    <r>
      <rPr>
        <sz val="10"/>
        <rFont val="Arial"/>
        <family val="2"/>
      </rPr>
      <t>Type of Excitation System</t>
    </r>
  </si>
  <si>
    <r>
      <rPr>
        <sz val="10"/>
        <rFont val="Arial"/>
        <family val="2"/>
      </rPr>
      <t>Live Storage Capacity</t>
    </r>
  </si>
  <si>
    <r>
      <rPr>
        <sz val="10"/>
        <rFont val="Arial"/>
        <family val="2"/>
      </rPr>
      <t>Rated Head</t>
    </r>
  </si>
  <si>
    <r>
      <rPr>
        <sz val="10"/>
        <rFont val="Arial"/>
        <family val="2"/>
      </rPr>
      <t>Metres</t>
    </r>
  </si>
  <si>
    <r>
      <rPr>
        <sz val="10"/>
        <rFont val="Arial"/>
        <family val="2"/>
      </rPr>
      <t xml:space="preserve">Head at Full Reservoir Level
</t>
    </r>
    <r>
      <rPr>
        <sz val="10"/>
        <rFont val="Arial"/>
        <family val="2"/>
      </rPr>
      <t>(FRL)</t>
    </r>
  </si>
  <si>
    <r>
      <rPr>
        <sz val="10"/>
        <rFont val="Arial"/>
        <family val="2"/>
      </rPr>
      <t xml:space="preserve">Head at Minimum Draw down
</t>
    </r>
    <r>
      <rPr>
        <sz val="10"/>
        <rFont val="Arial"/>
        <family val="2"/>
      </rPr>
      <t>Level (MDDL)</t>
    </r>
  </si>
  <si>
    <r>
      <rPr>
        <sz val="10"/>
        <rFont val="Arial"/>
        <family val="2"/>
      </rPr>
      <t>MW Capability at FRL</t>
    </r>
  </si>
  <si>
    <r>
      <rPr>
        <sz val="10"/>
        <rFont val="Arial"/>
        <family val="2"/>
      </rPr>
      <t>MW Capability at MDDL</t>
    </r>
  </si>
  <si>
    <r>
      <rPr>
        <b/>
        <sz val="10"/>
        <rFont val="Arial"/>
        <family val="2"/>
      </rPr>
      <t>Cost of spares :</t>
    </r>
  </si>
  <si>
    <r>
      <rPr>
        <sz val="10"/>
        <rFont val="Arial"/>
        <family val="2"/>
      </rPr>
      <t xml:space="preserve">Cost  of  spares  capitalized  in
</t>
    </r>
    <r>
      <rPr>
        <sz val="10"/>
        <rFont val="Arial"/>
        <family val="2"/>
      </rPr>
      <t>books of accounts</t>
    </r>
  </si>
  <si>
    <r>
      <rPr>
        <sz val="10"/>
        <rFont val="Arial"/>
        <family val="2"/>
      </rPr>
      <t>Cost of spares included in the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capital cost for the purpose of
</t>
    </r>
    <r>
      <rPr>
        <sz val="10"/>
        <rFont val="Arial"/>
        <family val="2"/>
      </rPr>
      <t>tariff</t>
    </r>
  </si>
  <si>
    <r>
      <rPr>
        <sz val="10"/>
        <rFont val="Arial"/>
        <family val="2"/>
      </rPr>
      <t>(MU)</t>
    </r>
  </si>
  <si>
    <r>
      <rPr>
        <b/>
        <u/>
        <sz val="10"/>
        <rFont val="Arial"/>
        <family val="2"/>
      </rPr>
      <t>Annexure-III</t>
    </r>
  </si>
  <si>
    <r>
      <rPr>
        <sz val="10"/>
        <rFont val="Arial"/>
        <family val="2"/>
      </rPr>
      <t>Weighted Average duration of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outages </t>
    </r>
    <r>
      <rPr>
        <b/>
        <sz val="10"/>
        <rFont val="Arial"/>
        <family val="2"/>
      </rPr>
      <t>( Unit-wise details)</t>
    </r>
  </si>
  <si>
    <r>
      <rPr>
        <sz val="10"/>
        <rFont val="Arial"/>
        <family val="2"/>
      </rPr>
      <t>Scheduled outages</t>
    </r>
  </si>
  <si>
    <r>
      <rPr>
        <sz val="10"/>
        <rFont val="Arial"/>
        <family val="2"/>
      </rPr>
      <t>Forced outages</t>
    </r>
  </si>
  <si>
    <r>
      <rPr>
        <sz val="10"/>
        <rFont val="Arial"/>
        <family val="2"/>
      </rPr>
      <t>April</t>
    </r>
  </si>
  <si>
    <r>
      <rPr>
        <sz val="10"/>
        <rFont val="Arial"/>
        <family val="2"/>
      </rPr>
      <t>1-10</t>
    </r>
  </si>
  <si>
    <r>
      <rPr>
        <sz val="10"/>
        <rFont val="Arial"/>
        <family val="2"/>
      </rPr>
      <t>October</t>
    </r>
  </si>
  <si>
    <r>
      <rPr>
        <sz val="10"/>
        <rFont val="Arial"/>
        <family val="2"/>
      </rPr>
      <t>11-20</t>
    </r>
  </si>
  <si>
    <r>
      <rPr>
        <sz val="10"/>
        <rFont val="Arial"/>
        <family val="2"/>
      </rPr>
      <t>21-30</t>
    </r>
  </si>
  <si>
    <r>
      <rPr>
        <sz val="10"/>
        <rFont val="Arial"/>
        <family val="2"/>
      </rPr>
      <t>21-31</t>
    </r>
  </si>
  <si>
    <r>
      <rPr>
        <sz val="10"/>
        <rFont val="Arial"/>
        <family val="2"/>
      </rPr>
      <t>May</t>
    </r>
  </si>
  <si>
    <r>
      <rPr>
        <sz val="10"/>
        <rFont val="Arial"/>
        <family val="2"/>
      </rPr>
      <t>November</t>
    </r>
  </si>
  <si>
    <r>
      <rPr>
        <sz val="10"/>
        <rFont val="Arial"/>
        <family val="2"/>
      </rPr>
      <t>June</t>
    </r>
  </si>
  <si>
    <r>
      <rPr>
        <sz val="10"/>
        <rFont val="Arial"/>
        <family val="2"/>
      </rPr>
      <t>December</t>
    </r>
  </si>
  <si>
    <r>
      <rPr>
        <sz val="10"/>
        <rFont val="Arial"/>
        <family val="2"/>
      </rPr>
      <t>July</t>
    </r>
  </si>
  <si>
    <r>
      <rPr>
        <sz val="10"/>
        <rFont val="Arial"/>
        <family val="2"/>
      </rPr>
      <t>January</t>
    </r>
  </si>
  <si>
    <r>
      <rPr>
        <sz val="10"/>
        <rFont val="Arial"/>
        <family val="2"/>
      </rPr>
      <t>August</t>
    </r>
  </si>
  <si>
    <r>
      <rPr>
        <sz val="10"/>
        <rFont val="Arial"/>
        <family val="2"/>
      </rPr>
      <t>February</t>
    </r>
  </si>
  <si>
    <r>
      <rPr>
        <sz val="10"/>
        <rFont val="Arial"/>
        <family val="2"/>
      </rPr>
      <t>21-28</t>
    </r>
  </si>
  <si>
    <r>
      <rPr>
        <sz val="10"/>
        <rFont val="Arial"/>
        <family val="2"/>
      </rPr>
      <t>September</t>
    </r>
  </si>
  <si>
    <r>
      <rPr>
        <sz val="10"/>
        <rFont val="Arial"/>
        <family val="2"/>
      </rPr>
      <t>March</t>
    </r>
  </si>
  <si>
    <r>
      <rPr>
        <sz val="12"/>
        <rFont val="Arial"/>
        <family val="2"/>
      </rPr>
      <t>Total</t>
    </r>
  </si>
  <si>
    <r>
      <rPr>
        <b/>
        <sz val="12"/>
        <rFont val="Arial"/>
        <family val="2"/>
      </rPr>
      <t>Annexure –IV</t>
    </r>
  </si>
  <si>
    <r>
      <rPr>
        <sz val="11"/>
        <rFont val="Calibri"/>
        <family val="2"/>
      </rPr>
      <t>April</t>
    </r>
  </si>
  <si>
    <r>
      <rPr>
        <sz val="11"/>
        <rFont val="Calibri"/>
        <family val="2"/>
      </rPr>
      <t>May</t>
    </r>
  </si>
  <si>
    <r>
      <rPr>
        <sz val="11"/>
        <rFont val="Calibri"/>
        <family val="2"/>
      </rPr>
      <t>June</t>
    </r>
  </si>
  <si>
    <r>
      <rPr>
        <sz val="11"/>
        <rFont val="Calibri"/>
        <family val="2"/>
      </rPr>
      <t>July</t>
    </r>
  </si>
  <si>
    <r>
      <rPr>
        <sz val="11"/>
        <rFont val="Calibri"/>
        <family val="2"/>
      </rPr>
      <t>August</t>
    </r>
  </si>
  <si>
    <r>
      <rPr>
        <sz val="11"/>
        <rFont val="Calibri"/>
        <family val="2"/>
      </rPr>
      <t>September</t>
    </r>
  </si>
  <si>
    <r>
      <rPr>
        <sz val="11"/>
        <rFont val="Calibri"/>
        <family val="2"/>
      </rPr>
      <t>October</t>
    </r>
  </si>
  <si>
    <r>
      <rPr>
        <sz val="11"/>
        <rFont val="Calibri"/>
        <family val="2"/>
      </rPr>
      <t>November</t>
    </r>
  </si>
  <si>
    <r>
      <rPr>
        <sz val="11"/>
        <rFont val="Calibri"/>
        <family val="2"/>
      </rPr>
      <t>December</t>
    </r>
  </si>
  <si>
    <r>
      <rPr>
        <sz val="11"/>
        <rFont val="Calibri"/>
        <family val="2"/>
      </rPr>
      <t>January</t>
    </r>
  </si>
  <si>
    <r>
      <rPr>
        <sz val="11"/>
        <rFont val="Calibri"/>
        <family val="2"/>
      </rPr>
      <t>February</t>
    </r>
  </si>
  <si>
    <r>
      <rPr>
        <sz val="11"/>
        <rFont val="Calibri"/>
        <family val="2"/>
      </rPr>
      <t>March</t>
    </r>
  </si>
  <si>
    <r>
      <rPr>
        <sz val="11"/>
        <rFont val="Calibri"/>
        <family val="2"/>
      </rPr>
      <t>Annual</t>
    </r>
  </si>
  <si>
    <t>2013-14</t>
  </si>
  <si>
    <t>2015-16</t>
  </si>
  <si>
    <t>2016-17</t>
  </si>
  <si>
    <t>Design Energy as approved by CEA (MU)</t>
  </si>
  <si>
    <t>Pro-forma for furnishing Actual annual performance/operational data for the Hydro Electric generating stations for the 5-year period from 2012-13 to 2016-17</t>
  </si>
  <si>
    <r>
      <rPr>
        <sz val="10"/>
        <rFont val="Arial"/>
        <family val="2"/>
      </rPr>
      <t>(Million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Cubic)</t>
    </r>
  </si>
  <si>
    <r>
      <rPr>
        <sz val="10"/>
        <rFont val="Arial"/>
        <family val="2"/>
      </rPr>
      <t>Actual   Gross   Generation   at Generator Terminals</t>
    </r>
  </si>
  <si>
    <r>
      <rPr>
        <sz val="10"/>
        <rFont val="Arial"/>
        <family val="2"/>
      </rPr>
      <t>Actual Net Generation Ex-bus including free power</t>
    </r>
  </si>
  <si>
    <r>
      <rPr>
        <sz val="10"/>
        <rFont val="Arial"/>
        <family val="2"/>
      </rPr>
      <t>Scheduled  generation  Ex-bus including free power</t>
    </r>
  </si>
  <si>
    <r>
      <rPr>
        <sz val="10"/>
        <rFont val="Arial"/>
        <family val="2"/>
      </rPr>
      <t>Actual Auxiliary Energy Consumption excluding colony consumption</t>
    </r>
  </si>
  <si>
    <r>
      <rPr>
        <sz val="10"/>
        <rFont val="Arial"/>
        <family val="2"/>
      </rPr>
      <t>Average    Declared    Capacity (DC) during the year</t>
    </r>
  </si>
  <si>
    <t>Particulars</t>
  </si>
  <si>
    <t>Units</t>
  </si>
  <si>
    <t>2012-13</t>
  </si>
  <si>
    <t>2014-15</t>
  </si>
  <si>
    <t>Actual  Energy  supplied to Colony from the station</t>
  </si>
  <si>
    <t>SH 1/3</t>
  </si>
  <si>
    <t>Period</t>
  </si>
  <si>
    <t>Month wise Design Energy</t>
  </si>
  <si>
    <t>Storage Hydro plants shall also furnish actual monthly average peaking generation in MW achieved during the period 2012-13 to 2016-17 against the monthly average peaking capability approved by CEAas per following format:</t>
  </si>
  <si>
    <t>Expected  Avg.  of  daily 3-hour peaking capacity as approved by CEA</t>
  </si>
  <si>
    <t>Actual monthly average of daily 3-hour peaking (MW) for the period 2012-13 to 2016-17</t>
  </si>
  <si>
    <t>Month</t>
  </si>
  <si>
    <t xml:space="preserve"> Declared Capacity should be as per Regulation 31(3) of CERC Tariff Regulations for the period 2014-19 including month wise information may be furnished.</t>
  </si>
  <si>
    <t>Any  relevant  point  or  a  specific  fact  having  bearing  on  performance  or  operating parameters may also be highlighted or brought to the notice of the Commission.</t>
  </si>
  <si>
    <t>List of beneficiaries/customers along with allocation by GoI including (allocation of unallocated share) / capacity as contracted should also be furnished separately for each generating station.</t>
  </si>
  <si>
    <t>Annexure III</t>
  </si>
  <si>
    <t>SH 3/3</t>
  </si>
  <si>
    <t>Plant Availability Factor Achieved (%)</t>
  </si>
  <si>
    <t>Reasons for shortfall in PAF
achieved vis-a-vis NAPAF</t>
  </si>
  <si>
    <t>Plant Load Factor Achieved (%)</t>
  </si>
  <si>
    <t>Reasons for shortfall in PLF
achieved vis-a-vis Target PLF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</si>
  <si>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</si>
  <si>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</si>
  <si>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</si>
  <si>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</si>
  <si>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</si>
  <si>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</si>
  <si>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</si>
  <si>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</si>
  <si>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(e) Operation and maintenance cost (finally admitted by CERC)</t>
  </si>
  <si>
    <t>Name of the Utility</t>
  </si>
  <si>
    <t>Name of the Generating Station</t>
  </si>
  <si>
    <t>Station/ Stage/ Unit</t>
  </si>
  <si>
    <t>Fuel Type (Coal/ Lignite/ Gas/ Liquid Fuel/ Nuclear/ Hydro</t>
  </si>
  <si>
    <t>Capacity of Plant (MW)</t>
  </si>
  <si>
    <t>COD</t>
  </si>
  <si>
    <t>Plant Load Factors (PLF) (%)</t>
  </si>
  <si>
    <t>Scheduled Energy (MU)</t>
  </si>
  <si>
    <t>Scheduled Generation (MU)</t>
  </si>
  <si>
    <t>Actual Generation (MU)</t>
  </si>
  <si>
    <t>Value of coal (Rs. Lakh)</t>
  </si>
  <si>
    <t>Value of Oil (Rs. lakh)</t>
  </si>
  <si>
    <t>Station Heat Rate (kcal/kwh)</t>
  </si>
  <si>
    <t>Equity (Rs. Crore)</t>
  </si>
  <si>
    <t>Absolute value</t>
  </si>
  <si>
    <t>Rate (%)</t>
  </si>
  <si>
    <t>(b) interest on Loan</t>
  </si>
  <si>
    <t>(d) Interest on working Capital</t>
  </si>
  <si>
    <t>(f) Compensation Allowances</t>
  </si>
  <si>
    <t>Energy Charge (Rs./Kwh)</t>
  </si>
  <si>
    <t>Total tariff (Rs. Kwh)</t>
  </si>
  <si>
    <t>DSM Generation (MU)</t>
  </si>
  <si>
    <t>DSM Rate (Ps/Kwh)</t>
  </si>
  <si>
    <t>Revenue from DSM (Rs. Crore)</t>
  </si>
  <si>
    <t>Annexure-XIX</t>
  </si>
  <si>
    <r>
      <rPr>
        <b/>
        <sz val="11"/>
        <rFont val="Arial"/>
        <family val="2"/>
      </rPr>
      <t xml:space="preserve">                            PLANT AVAILABILITY/SCHEDULED PLANT LOAD FACTOR ACHIEVED
</t>
    </r>
    <r>
      <rPr>
        <sz val="11"/>
        <rFont val="Arial"/>
        <family val="2"/>
      </rPr>
      <t>Generating company: NHPC LTD.
Name of Generating station: Rangit Power Station
Installed Capacity (MW) :60 MW
Normative Annual Plant Availability Factor (%) approved by Commission : 85%</t>
    </r>
  </si>
  <si>
    <t>Surface</t>
  </si>
  <si>
    <t xml:space="preserve">Static </t>
  </si>
  <si>
    <t>129.7 M</t>
  </si>
  <si>
    <t>139.0 M</t>
  </si>
  <si>
    <t>133.70 M</t>
  </si>
  <si>
    <t xml:space="preserve">60 MW </t>
  </si>
  <si>
    <t>NHPC LTD.</t>
  </si>
  <si>
    <t>Rangit Power Station</t>
  </si>
  <si>
    <t>3x20 MW</t>
  </si>
  <si>
    <t>Hydro</t>
  </si>
  <si>
    <t>60 MW</t>
  </si>
  <si>
    <t xml:space="preserve">57.71 MW </t>
  </si>
  <si>
    <t>Not Applicable</t>
  </si>
  <si>
    <t>Note: Generating Companies are required to submit data for all generating stations.</t>
  </si>
  <si>
    <t>The data provided for the corresponding years need to mention as Actual or provisional.</t>
  </si>
  <si>
    <t>Data for each Unit and Stage is required to be submitted in additional sheets as per the format.</t>
  </si>
  <si>
    <r>
      <rPr>
        <b/>
        <sz val="12"/>
        <rFont val="Arial"/>
        <family val="2"/>
      </rPr>
      <t>Plant  Availability  Factor  (PAF) (%)</t>
    </r>
  </si>
  <si>
    <r>
      <rPr>
        <b/>
        <sz val="12"/>
        <rFont val="Arial"/>
        <family val="2"/>
      </rPr>
      <t>Quantum  of  coal  consumption (MT)</t>
    </r>
  </si>
  <si>
    <r>
      <rPr>
        <b/>
        <sz val="12"/>
        <rFont val="Arial"/>
        <family val="2"/>
      </rPr>
      <t>Specific     Coal     Consumption (kg/kwh)</t>
    </r>
  </si>
  <si>
    <r>
      <rPr>
        <b/>
        <sz val="12"/>
        <rFont val="Arial"/>
        <family val="2"/>
      </rPr>
      <t>Gross  Calorific  Value  of  Coal (Kcal/ Kg)</t>
    </r>
  </si>
  <si>
    <r>
      <rPr>
        <b/>
        <sz val="12"/>
        <rFont val="Arial"/>
        <family val="2"/>
      </rPr>
      <t>Heat Contribution of Coal (Kcal/ kwh)</t>
    </r>
  </si>
  <si>
    <r>
      <rPr>
        <b/>
        <sz val="12"/>
        <rFont val="Arial"/>
        <family val="2"/>
      </rPr>
      <t>Cost Of Specific Coal Consumption (Rs./Kwh) – Finally admitted by CERC</t>
    </r>
  </si>
  <si>
    <r>
      <rPr>
        <b/>
        <sz val="12"/>
        <rFont val="Arial"/>
        <family val="2"/>
      </rPr>
      <t>Quantum  of  Oil  Consumption (Lit.)</t>
    </r>
  </si>
  <si>
    <r>
      <rPr>
        <b/>
        <sz val="12"/>
        <rFont val="Arial"/>
        <family val="2"/>
      </rPr>
      <t>Gross   calorific   value   of   oil (kcal/lit)</t>
    </r>
  </si>
  <si>
    <r>
      <rPr>
        <b/>
        <sz val="12"/>
        <rFont val="Arial"/>
        <family val="2"/>
      </rPr>
      <t>Specific  Oil  Consumption  (ml/ kwh)</t>
    </r>
  </si>
  <si>
    <r>
      <rPr>
        <b/>
        <sz val="12"/>
        <rFont val="Arial"/>
        <family val="2"/>
      </rPr>
      <t>Cost Of Specific Oil Consumption (Rs./Kwh) – Finally admitted by CERC</t>
    </r>
  </si>
  <si>
    <r>
      <rPr>
        <b/>
        <sz val="12"/>
        <rFont val="Arial"/>
        <family val="2"/>
      </rPr>
      <t>Heat  Contribution  of  Oil  (Kcal/ kwh)</t>
    </r>
  </si>
  <si>
    <r>
      <rPr>
        <b/>
        <sz val="12"/>
        <rFont val="Arial"/>
        <family val="2"/>
      </rPr>
      <t>Auxiliary  Energy  Consumption (%)</t>
    </r>
  </si>
  <si>
    <r>
      <rPr>
        <b/>
        <sz val="12"/>
        <rFont val="Arial"/>
        <family val="2"/>
      </rPr>
      <t>Working  Capital  (Rs.  Crore)  –
finally admitted by CERC</t>
    </r>
  </si>
  <si>
    <r>
      <rPr>
        <b/>
        <sz val="12"/>
        <rFont val="Arial"/>
        <family val="2"/>
      </rPr>
      <t>Capital cost (Rs. Crore) – finally admitted by CERC</t>
    </r>
  </si>
  <si>
    <r>
      <rPr>
        <b/>
        <sz val="12"/>
        <rFont val="Arial"/>
        <family val="2"/>
      </rPr>
      <t>Capacity Charges/ Annual Fixed Cost (AFC)</t>
    </r>
  </si>
  <si>
    <r>
      <rPr>
        <b/>
        <sz val="12"/>
        <rFont val="Arial"/>
        <family val="2"/>
      </rPr>
      <t>(a) Return on equity  – pre tax (admitted by CERC)</t>
    </r>
  </si>
  <si>
    <r>
      <rPr>
        <b/>
        <sz val="12"/>
        <rFont val="Arial"/>
        <family val="2"/>
      </rPr>
      <t>Rate  (%)  –  Weighted  Average Rate</t>
    </r>
  </si>
  <si>
    <r>
      <rPr>
        <b/>
        <sz val="12"/>
        <rFont val="Arial"/>
        <family val="2"/>
      </rPr>
      <t>(c) Depreciation (finally allowed by CERC)</t>
    </r>
  </si>
  <si>
    <r>
      <rPr>
        <b/>
        <sz val="12"/>
        <rFont val="Arial"/>
        <family val="2"/>
      </rPr>
      <t>Revenue  realisation  before  tax (Rs. Crore)</t>
    </r>
  </si>
  <si>
    <r>
      <rPr>
        <i/>
        <sz val="12"/>
        <rFont val="Arial"/>
        <family val="2"/>
      </rPr>
      <t>This is a general format. Plants of different fuel users have to fill the cells as applicable to them. Tariff for the Hydro may be understood as composite tariff.</t>
    </r>
  </si>
  <si>
    <t>AFC (Rs. Crores)</t>
  </si>
  <si>
    <t>As the power Station has already completed 12 years, remaining depreciation is uniformily distributed over the balance useful life.</t>
  </si>
  <si>
    <t>NA</t>
  </si>
  <si>
    <t>Note:</t>
  </si>
  <si>
    <t>2. The capital cost sl no. 23 &amp; equity at sl no. 21 has been considered as closing equity &amp; capital cost respectively as on 31st March of respective year.</t>
  </si>
  <si>
    <t xml:space="preserve">3. The depreciation at Sl No. 24(c) for the period 2004-09 is inclusive of Advance Against Depreciation (AAD) </t>
  </si>
  <si>
    <r>
      <t xml:space="preserve">4. </t>
    </r>
    <r>
      <rPr>
        <b/>
        <sz val="12"/>
        <color rgb="FF000000"/>
        <rFont val="Arial"/>
        <family val="2"/>
      </rPr>
      <t>*</t>
    </r>
    <r>
      <rPr>
        <sz val="12"/>
        <color rgb="FF000000"/>
        <rFont val="Arial"/>
        <family val="2"/>
      </rPr>
      <t xml:space="preserve"> The Return On Equity (ROE) at Sl No. 24(a) for the period 2004-09 is exclusive of Tax as the same was not part of AFC &amp; separately reimbursable from beneficiaries.</t>
    </r>
  </si>
  <si>
    <t>1. The data at Sl No. 20 to 27 has been filled based on CERC orders dated 06.01.2016 &amp; 10.12.2013</t>
  </si>
  <si>
    <r>
      <t xml:space="preserve">Rate (%) </t>
    </r>
    <r>
      <rPr>
        <b/>
        <sz val="14"/>
        <rFont val="Arial"/>
        <family val="2"/>
      </rPr>
      <t>*</t>
    </r>
  </si>
  <si>
    <t>Profit/ loss before tax(Rs. Crore)</t>
  </si>
  <si>
    <t>Revenue   realisation   after   tax (Rs. Crore) #</t>
  </si>
  <si>
    <t>6. # NHPC calculate Corporate Tax as a whole after considering all the admissible deductions, exemptions etc. as per Income Tax Act. Therefore unitwise calculation has not been made.</t>
  </si>
  <si>
    <t>Debt at the end of the year (Rs. Crore) ^</t>
  </si>
  <si>
    <t>5. ^ The Normative debt at the end of the year (sl no.20) has been considered as ZERO from 2006-07 as the gross normative loan is fully repaid &amp; allowed depreciation in respectve years are more than 70% of admitted additional capitalization.</t>
  </si>
  <si>
    <t>DETAILS OF OPERATION AND MAINTENANCE EXPENSES</t>
  </si>
  <si>
    <t>Name of the Company : NHPC Ltd</t>
  </si>
  <si>
    <t>Name of Power Station: Rangit Power station</t>
  </si>
  <si>
    <t>Sl. No.</t>
  </si>
  <si>
    <t>ITEMS</t>
  </si>
  <si>
    <t>Variance  ( %)</t>
  </si>
  <si>
    <t>Reason for variance ( variance is more than 10%)</t>
  </si>
  <si>
    <t xml:space="preserve"> </t>
  </si>
  <si>
    <t>(A)</t>
  </si>
  <si>
    <t>Breakup of O&amp;M Expenses</t>
  </si>
  <si>
    <t xml:space="preserve">Consumption of stores &amp; spares </t>
  </si>
  <si>
    <t>Increases due to increase in actual consumption of spares in power plant during maintanence work.</t>
  </si>
  <si>
    <t>Repair &amp; Maintenance</t>
  </si>
  <si>
    <t>For Dam,Intake,WCS,De-silting chamber</t>
  </si>
  <si>
    <t>Due to repair work of slope stabilisation work, repair of spillway glasis and premix carpetting at Dam complex.</t>
  </si>
  <si>
    <t>For Power House and all other works</t>
  </si>
  <si>
    <t xml:space="preserve">Insurance </t>
  </si>
  <si>
    <t>Increased due to increase of premium of Industrial All risk Policy. Booked as per advice of Corporate Office.</t>
  </si>
  <si>
    <t>Security  Expenses</t>
  </si>
  <si>
    <t>Administrative Expenses</t>
  </si>
  <si>
    <t xml:space="preserve">Rent  </t>
  </si>
  <si>
    <t xml:space="preserve">Electricity charges  </t>
  </si>
  <si>
    <t xml:space="preserve">Electricity bill of Residential office of HOP. </t>
  </si>
  <si>
    <t xml:space="preserve">Travelling &amp; Conveyance  </t>
  </si>
  <si>
    <t>Telephone, Telex &amp; Postage   (Communication)</t>
  </si>
  <si>
    <t>Increased due to increase of VSAT bills. Booked as per advice of Corporate office.</t>
  </si>
  <si>
    <t>Advertisement</t>
  </si>
  <si>
    <t>Variation due to actual requirment of publication of tender documents.</t>
  </si>
  <si>
    <t>Donation</t>
  </si>
  <si>
    <t xml:space="preserve">Entertainment </t>
  </si>
  <si>
    <t>Reimbursement to Senior executives for residential office.</t>
  </si>
  <si>
    <t>Sub-total (Administrative expenses)</t>
  </si>
  <si>
    <t>Employee Cost</t>
  </si>
  <si>
    <t>6.1a</t>
  </si>
  <si>
    <t>Salaries,wages &amp; allow. -Project</t>
  </si>
  <si>
    <t xml:space="preserve">Staff welfare expenses </t>
  </si>
  <si>
    <t>Increased due to hike in Acturial Valuation of medical benefits of retired employees.</t>
  </si>
  <si>
    <t>Productivity Linked incentive</t>
  </si>
  <si>
    <t>Due to decrease in number of workmen.</t>
  </si>
  <si>
    <t>VRS-Ex-gratia</t>
  </si>
  <si>
    <t>Variation due to actual Number of VRS cases.</t>
  </si>
  <si>
    <t>Ex-gratia</t>
  </si>
  <si>
    <t>Performance related pay (PRP)</t>
  </si>
  <si>
    <t>Due to decrease in number of exeecutives.</t>
  </si>
  <si>
    <t>Sub-total (Employee Cost)</t>
  </si>
  <si>
    <t>Loss of Store</t>
  </si>
  <si>
    <t>Due to accounting of normal loss of POL in year 2012-13</t>
  </si>
  <si>
    <t xml:space="preserve">Allocation of CO Office expenses </t>
  </si>
  <si>
    <t>Allocation of CO, ED &amp; PID Office expenses (other than employee cost)</t>
  </si>
  <si>
    <t>Others  (Specify items)</t>
  </si>
  <si>
    <t>Total (1 to 10)</t>
  </si>
  <si>
    <t>Revenue /Recoveries</t>
  </si>
  <si>
    <t>Increased due to time barred Sec Deposit transferred to income, excess provision written back by  Rs 1.54 crores in respect of M/S Hydel Construction Ltd.which arised due to approval  of final deviation of Dam  works and also sale of scrap amounting to Rs 61.00lakhs approx.</t>
  </si>
  <si>
    <t>Net Expenses</t>
  </si>
  <si>
    <t>Capital spares consumed not included in A(1) above and not claimed/allowed by commission for capitalisation</t>
  </si>
  <si>
    <t>Nil</t>
  </si>
  <si>
    <t>Variance   (in %)</t>
  </si>
  <si>
    <t>Decreases due to decrese in consumption of spares in the power plant during maintanence.</t>
  </si>
  <si>
    <t>Decreases due to decrease in repairing work in Dam area like slop stabilisation, protection wall &amp; electrical work in as compared to previous period. Repairing work related to Club and Admin building and tiles flooring work in residential quartr of RPS in previous period.</t>
  </si>
  <si>
    <t>Sub-Total (Repair and Maintenance)</t>
  </si>
  <si>
    <t>Increases due to increase in premium amount of insurance policy taken centrally at CO under Mega risk policy.</t>
  </si>
  <si>
    <t>Increases due to engage of one extra vehicle in the current period as compared to prvious one.</t>
  </si>
  <si>
    <t>Marginal increase due to reimb. of residential office electricity exp of HOP</t>
  </si>
  <si>
    <t>Increases due to increase in transfer expenses in the curent period .</t>
  </si>
  <si>
    <t xml:space="preserve">Increases due to relaying of OFC cables from Admin building to Dam site , AMC charges of EPBX &amp; charges for PAMA bandwidth booked as per advices of CO. </t>
  </si>
  <si>
    <t>Increases due to amount paid to senior offices as per guide lines of Corporation.</t>
  </si>
  <si>
    <t>Increased due to hike in Acturial Valuation of medical benefits of retired employees and increase in indoor medical expenses.</t>
  </si>
  <si>
    <t>Increase in amount as per PLGI Policy of workmen.</t>
  </si>
  <si>
    <t>Due to increase in number of executives and hike in rate of PRP.</t>
  </si>
  <si>
    <t>Write off of normal loss of petrol from the tanks in store as per the approved limit of IOCL.</t>
  </si>
  <si>
    <t>Decreases due to write back of store provision, Sundry Creditors above  3 years and write back of provision related to slow/non moving inventories etc. in previous period as compared to the current period.</t>
  </si>
  <si>
    <t>Increases due to increase in consumption of spares in power plant during maintanence work.</t>
  </si>
  <si>
    <t>Increases due to booking of expenditure for Repair and maintance work like Repairing of Stilling basin Floor , Spill way glacis no.2 , helipad road from bailley bridge and rehabilitation of left bank hill slop down stream of dam axis during the current period as compare to the previous one.</t>
  </si>
  <si>
    <t>Increases due to increase in repairing cost of Power plat building, Admistrative building,Residential building and school building in the current period as compared to the previous period.</t>
  </si>
  <si>
    <t>Increases due to increase in premium amount relate to MEGA  &amp; CPM policy as compare to the pervious one.</t>
  </si>
  <si>
    <t>Normal hike in salary of IRBn personnel employed by the Power station.</t>
  </si>
  <si>
    <t>Increases due to booking of Electicity charges for the residential office of senior officer.</t>
  </si>
  <si>
    <t>Increases due to increase in expenses of tender advertisements and  public relation expenses during the period as compared to the previous one.</t>
  </si>
  <si>
    <t>Increases due to increase in Indoor/outdoor medical  treatment of Employees and their dependents in the current period as compared to the previous one.</t>
  </si>
  <si>
    <t>Due to hike in rate of PRP.</t>
  </si>
  <si>
    <t>Write off of normal loss of petrol from the tanks in store in previous year as per the approved limit of IOCL.</t>
  </si>
  <si>
    <t>As per Advice of Corporate office and RO-Siliguri</t>
  </si>
  <si>
    <t>Decreases due to write back of provision for non/slow moving stores and  unclaimed security deposits above 3 years and provision for Performance based reward elated to Workmen for the FY 2014-15 during the period.</t>
  </si>
  <si>
    <t>Number of employees</t>
  </si>
  <si>
    <t>1) Executives</t>
  </si>
  <si>
    <t>2) Non-Executives</t>
  </si>
  <si>
    <t>Total (15)</t>
  </si>
  <si>
    <t>Details of arrears and prior period adjustments included in the data for the period 2012-13 to 2016-17, if any, pertaining to period prior to the year 2012-13</t>
  </si>
  <si>
    <t>Details of abnormal expenses</t>
  </si>
  <si>
    <t>CONSUMPTION OF STORES AND SPARES-POWER PLANT EQUIPMENT-CAPITAL</t>
  </si>
  <si>
    <t>CONSUMPTION OF STORES AND SPARES-POWER PLANT EQUIPMENT- OTHERS</t>
  </si>
  <si>
    <t>DESILTATION EXPENSES</t>
  </si>
  <si>
    <t>REPAIR AND MAINTENANCE-MATERIAL CONSUMED-DAM AND RESERVOIR</t>
  </si>
  <si>
    <t>REPAIR AND MAINTENANCE-PAYMENT TO OUTSIDE AGENCY-DAM AND RESERVOIR</t>
  </si>
  <si>
    <t>REPAIR AND MAINTENANCE-OTHER EXPENSES-DAM AND RESERVOIR</t>
  </si>
  <si>
    <t>REPAIR AND MAINTENANCE-PAYMENT TO OUTSIDE AGENCY-HYDRO MECHANICAL WORKS</t>
  </si>
  <si>
    <t>REPAIR AND MAINTENANCE-OTHER EXPENSES-HYDRO MECHANICAL WORKS</t>
  </si>
  <si>
    <t>SPECIAL REPAIRS-PAYMENT TO OUTSIDE AGENCY-OTHERS</t>
  </si>
  <si>
    <t>REPAIR AND MAINTENANCE-MATERIAL CONSUMED-POWER PLANT BUILDING</t>
  </si>
  <si>
    <t>REPAIR AND MAINTENANCE-PAYMENT TO OUTSIDE AGENCY-POWER PLANT BUILDING</t>
  </si>
  <si>
    <t>REPAIR AND MAINTENANCE-OTHER EXPENSES-POWER PLANT BUILDING</t>
  </si>
  <si>
    <t>REPAIR AND MAINTENANCE-MATERIAL CONSUMED-ADMINISTRATIVE/OFFICE BUILDING</t>
  </si>
  <si>
    <t>REPAIR AND MAINTENANCE-PAYMENT TO OUTSIDE AGENCY-ADMINISTRATIVE/OFFICE BUILDING</t>
  </si>
  <si>
    <t>REPAIR AND MAINTENANCE-OTHER EXPENSES-ADMINISTRATIVE/OFFICE BUILDING</t>
  </si>
  <si>
    <t>REPAIR AND MAINTENANCE-MATERIAL CONSUMED-RESIDENTIAL BUILDING</t>
  </si>
  <si>
    <t>REPAIR AND MAINTENANCE-PAYMENT TO OUTSIDE AGENCY-RESIDENTIAL BUILDING</t>
  </si>
  <si>
    <t>REPAIR AND MAINTENANCE-OTHER EXPENSES-RESIDENTIAL BUILDING</t>
  </si>
  <si>
    <t>REPAIR AND MAINTENANCE-MATERIAL CONSUMED-OTHER BUILDING</t>
  </si>
  <si>
    <t>REPAIR AND MAINTENANCE-PAYMENT TO OUTSIDE AGENCY-OTHER BUILDING</t>
  </si>
  <si>
    <t>REPAIR AND MAINTENANCE-OTHER EXPENSES-OTHER BUILDING</t>
  </si>
  <si>
    <t>REPAIR AND MAINTENANCE-GUEST HOUSE BUILDING</t>
  </si>
  <si>
    <t>REPAIR AND MAINTENANCE-HOSPITAL BUILDING</t>
  </si>
  <si>
    <t>REPAIR AND MAINTENANCE-CLUB BUILDING</t>
  </si>
  <si>
    <t>REPAIR AND MAINTENANCE-SCHOOL BUILDING</t>
  </si>
  <si>
    <t>REPAIR AND MAINTENANCE-MATERIAL CONSUMED-GPM-MAIN POWER PLANT</t>
  </si>
  <si>
    <t>REPAIR AND MAINTENANCE-PAYMENT TO OUTSIDE AGENCY-GPM-MAIN POWER PLANT</t>
  </si>
  <si>
    <t>REPAIR AND MAINTENANCE-OTHER EXPENSES-GPM-MAIN POWER PLANT</t>
  </si>
  <si>
    <t>REPAIR AND MAINTENANCE-MATERIAL CONSUMED-OTHER POWER EQUIPMENTS/PLANT</t>
  </si>
  <si>
    <t>REPAIR AND MAINTENANCE-PAYMENT TO OUTSIDE AGENCY-OTHER POWER EQUIPMENTS/PLANT</t>
  </si>
  <si>
    <t>REPAIR AND MAINTENANCE-OTHER EXPENSES-OTHER POWER EQUIPMENTS/PLANT</t>
  </si>
  <si>
    <t>REPAIR AND MAINTENANCE-MATERIAL CONSUMED-CONSTRUCTION PLANT AND MACHINERY</t>
  </si>
  <si>
    <t>REPAIR AND MAINTENANCE-OTHER EXPENSES-CONSTRUCTION PLANT AND MACHINERY</t>
  </si>
  <si>
    <t>REPAIR AND MAINTENANCE-PAYMENT TO OUTSIDE AGENCY-CONSTRUCTION PLANT AND MACHINERY</t>
  </si>
  <si>
    <t>REPAIR AND MAINTENANCE DG SET-OTHER THAN RESIDENTIAL</t>
  </si>
  <si>
    <t>REPAIR AND MAINTENANCE DG SET-RESIDENTIAL</t>
  </si>
  <si>
    <t>REPAIR AND MAINTENANCE-COMPUTERS</t>
  </si>
  <si>
    <t>REPAIR AND MAINTENANCE- COMPUTER SOFTWARE &amp; RELATED SERVICES</t>
  </si>
  <si>
    <t>REPAIR AND MAINTENANCE-WATER SUPPLY INSTALLATIONS</t>
  </si>
  <si>
    <t>REPAIR AND MAINTENENCE-ELECTRICAL INSTALLATION</t>
  </si>
  <si>
    <t>REPAIR AND MAINTENANCE-MATERIAL CONSUMED-ROAD, BRIDGES, CULVERTS</t>
  </si>
  <si>
    <t>REPAIR AND MAINTENANCE-PAYMENT TO OUTSIDE AGENCY-ROAD, BRIDGES, CULVERTS</t>
  </si>
  <si>
    <t>REPAIR AND MAINTENANCE-MATERIAL CONSUMED-HEAVY VEHICLES</t>
  </si>
  <si>
    <t>REPAIR AND MAINTENANCE-PAYMENT TO OUTSIDE AGENCY-HEAVY VEHICLES</t>
  </si>
  <si>
    <t>REPAIR AND MAINTENANCE-OTHER EXPENSES-HEAVY VEHICLES</t>
  </si>
  <si>
    <t>REPAIR AND MAINTENANCE-MATERIAL CONSUMED-LIGHT VEHICLES OTHER THAN CAR/JEEP</t>
  </si>
  <si>
    <t>REPAIR AND MAINTENANCE-PAYMENT TO OUTSIDE AGENCY-LIGHT VEHICLE</t>
  </si>
  <si>
    <t>REPAIR AND MAINTENANCE-OTHER EXPENSES-LIGHT VEHICLE OTHER THAN CAR/JEEP</t>
  </si>
  <si>
    <t>REPAIR AND MAINTENANCE-OFFICE EQUIPMENTS</t>
  </si>
  <si>
    <t>REPAIR AND MAINTENANCE-FURNITURE AND FIXTURE</t>
  </si>
  <si>
    <t>REPAIR AND MAINTENENCE-OTHERS</t>
  </si>
  <si>
    <t>REPAIR AND MAINTENENCE-MATERIALS CONSUMED-CAR/JEEP</t>
  </si>
  <si>
    <t>REPAIR AND MAINTENENCE-OTHER EXPENSES-CAR/JEEP</t>
  </si>
  <si>
    <t>SPECIAL REPAIRS-PAYMENT TO OUTSIDE AGENCY-GENERATING PLANT AND MACHINERY</t>
  </si>
  <si>
    <t>INSURANCE PREMIUM OF VEHICLES OTHER THAN CAR/JEEP</t>
  </si>
  <si>
    <t>INSURANCE-CONSTRUCTION EQUIPMENT</t>
  </si>
  <si>
    <t>INSURANCE PREMIUM OF VEHICLES-CAR/JEEP</t>
  </si>
  <si>
    <t>INSURANCE-FIDELITY</t>
  </si>
  <si>
    <t>INSURANCE-CASH IN TRANSIT/CHEST/COUNTER</t>
  </si>
  <si>
    <t>INSURANCE-TRANSIT INSURANCE</t>
  </si>
  <si>
    <t>INSURANCE PREMIUM-INDUSTRIAL ALL RISK POLICY</t>
  </si>
  <si>
    <t>INSURANCE-OTHERS</t>
  </si>
  <si>
    <t>SECURITY EXPENSES-OTHERS-OTHER THAN RESIDENTIAL</t>
  </si>
  <si>
    <t>ELECTRICITY EXPENSES-OFFICE</t>
  </si>
  <si>
    <t>ADVERTISEMENT TENDERS</t>
  </si>
  <si>
    <t>PUBLICITY NEWSPAPERS</t>
  </si>
  <si>
    <t>MISC. PUBLIC RELATION</t>
  </si>
  <si>
    <t>SPONSORSHIP EXPENSES ON SPORTS EVENTS</t>
  </si>
  <si>
    <t>SPONSORSHIP EXPENSES ON EVENTS OTHER THAN SPORTS-GOVERNMENT AGENCIES/TRADE UNIONS OR BODY</t>
  </si>
  <si>
    <t>SPONSORSHIP EXPENSES ON EVENTS OTHER THAN SPORTS-OTHERS</t>
  </si>
  <si>
    <t>ADVERTISEMENT OTHERS</t>
  </si>
  <si>
    <t>Medical Reimbursement Outdoor (Non Taxable)</t>
  </si>
  <si>
    <t>Medical Reimbursement Outdoor (Taxable)</t>
  </si>
  <si>
    <t>Medical Reimbursement  Indoor  (Non-Taxable)</t>
  </si>
  <si>
    <t>Medical Reimbursement Indoor(Taxable)</t>
  </si>
  <si>
    <t>New Year/Other Gifts To Staff</t>
  </si>
  <si>
    <t>COST OF MEDICINES</t>
  </si>
  <si>
    <t>EMP. CONT. (ERC) TOWARDS SSS (EXECUTIVE)</t>
  </si>
  <si>
    <t>EMP. CONT. (ERC) TOWARDS SSS (SUPERVISOR)</t>
  </si>
  <si>
    <t>EMP. CONT. (ERC) TOWARDS SSS (WORKMEN)</t>
  </si>
  <si>
    <t>Other Expenses</t>
  </si>
  <si>
    <t xml:space="preserve">RETIRED EMPLOYEES MEDICAL BENEFIT ACTUARIAL VALUATION PROVISION
</t>
  </si>
  <si>
    <t xml:space="preserve">BAGGAGE ALLOWANCE ON RETIREMENT ACTUARIAL VALUATION PROVISION
</t>
  </si>
  <si>
    <t>Medical Reimbursement - Retired Employee - Outdoor (Non Taxable)</t>
  </si>
  <si>
    <t>MEMENTO ON RETIREMENT ACTUARIAL VALUATION EXPENSE</t>
  </si>
  <si>
    <t>VRS TO WORKMEN-EXGRATIA</t>
  </si>
  <si>
    <t>PRODUCTIVITY LINKED INCENTIVE (EXECUTIVE)</t>
  </si>
  <si>
    <t>PRODUCTIVITY LINKED INCENTIVE (SUPERVISOR)</t>
  </si>
  <si>
    <t>RENT/HIRE CHARGES FROM CONTRACTORS</t>
  </si>
  <si>
    <t>RENT/HIRE CHARGES-OTHERS</t>
  </si>
  <si>
    <t>LIABILITY NOT REQUIRED WRITTEN BACK</t>
  </si>
  <si>
    <t>PROVISION NOT REQUIRED WRITTEN BACK</t>
  </si>
  <si>
    <t>OTHER INCOME</t>
  </si>
  <si>
    <t>TOWNSHIP RECOVERIES</t>
  </si>
  <si>
    <t>LEASE RECOVERY</t>
  </si>
  <si>
    <t>ELECTRICITY RECOVERY</t>
  </si>
  <si>
    <t>TELEPHONE RECOVERY</t>
  </si>
  <si>
    <t>MISCELLANEOUS CHARGES</t>
  </si>
  <si>
    <t>GUEST HOUSE RECOVERY</t>
  </si>
  <si>
    <t>Actual consumption of spares in power plant during maintanence work.</t>
  </si>
  <si>
    <t>decreases due to decrease in expenditure for Repair and maintance work like Repairing of Stilling basin Floor , Spill way glacis no.2 , helipad road from bailley bridge and rehabilitation of left bank hill slop down stream of dam axis during the previous period as compare to the current one.</t>
  </si>
  <si>
    <t>Increased due to provision for 7th Pay commission</t>
  </si>
  <si>
    <t>Increases due to increase in hiring rate of vehicle in the current period as compared to the previous one.</t>
  </si>
  <si>
    <t>Decreases due to no claim of Electicity charges for the residential office of senior officer.</t>
  </si>
  <si>
    <t>Increases due to increase in Transfer TA bills and training TA bills of employees and as compared to the previous period.</t>
  </si>
  <si>
    <t>Decreases due to no claim of Entertainment expenses for the residential office of senior officer.</t>
  </si>
  <si>
    <t>Increase due to booking of expenditure for wage revision regarding 3rd PRC</t>
  </si>
  <si>
    <t>Decreases due to decrease in purchase of medicines for projrct hospital and decrease in Acturial valuation the current period as compared to the previous one.</t>
  </si>
  <si>
    <t>Due to increase in PLI Rate</t>
  </si>
  <si>
    <t>Increased mainly due to provision made for DAV school employees after implementation of 7th pay commission.</t>
  </si>
  <si>
    <t xml:space="preserve">Decrease due to refund of  ERLDC fees accounted in FY 2015-16. </t>
  </si>
</sst>
</file>

<file path=xl/styles.xml><?xml version="1.0" encoding="utf-8"?>
<styleSheet xmlns="http://schemas.openxmlformats.org/spreadsheetml/2006/main">
  <numFmts count="8">
    <numFmt numFmtId="164" formatCode="###0;###0"/>
    <numFmt numFmtId="165" formatCode="###0.0;###0.0"/>
    <numFmt numFmtId="166" formatCode="0.000"/>
    <numFmt numFmtId="167" formatCode="mmm\-yyyy"/>
    <numFmt numFmtId="168" formatCode="0.000%"/>
    <numFmt numFmtId="169" formatCode="_(* #,##0_);_(* \(#,##0\);_(* &quot;-&quot;??_);_(@_)"/>
    <numFmt numFmtId="170" formatCode="_(* #,##0.00_);_(* \(#,##0.00\);_(* &quot;-&quot;??_);_(@_)"/>
    <numFmt numFmtId="171" formatCode="0_)"/>
  </numFmts>
  <fonts count="36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u/>
      <sz val="10"/>
      <name val="Arial"/>
      <family val="2"/>
    </font>
    <font>
      <sz val="11"/>
      <name val="Calibri"/>
      <family val="2"/>
    </font>
    <font>
      <sz val="12"/>
      <color rgb="FF00000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u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sz val="10"/>
      <name val="Times New Roman"/>
      <family val="1"/>
    </font>
    <font>
      <b/>
      <sz val="12"/>
      <color rgb="FF000000"/>
      <name val="Arial"/>
      <family val="2"/>
    </font>
    <font>
      <b/>
      <sz val="10"/>
      <name val="Tahoma"/>
      <family val="2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i/>
      <sz val="12"/>
      <name val="Arial"/>
      <family val="2"/>
    </font>
    <font>
      <b/>
      <sz val="35"/>
      <color rgb="FF000000"/>
      <name val="Arial"/>
      <family val="2"/>
    </font>
    <font>
      <b/>
      <sz val="14"/>
      <name val="Arial"/>
      <family val="2"/>
    </font>
    <font>
      <b/>
      <sz val="12"/>
      <name val="Tahoma"/>
      <family val="2"/>
    </font>
    <font>
      <b/>
      <sz val="10"/>
      <color indexed="12"/>
      <name val="Rupee Foradian"/>
      <family val="2"/>
    </font>
    <font>
      <sz val="10"/>
      <name val="Arial"/>
    </font>
    <font>
      <b/>
      <sz val="10"/>
      <color theme="1"/>
      <name val="Arial"/>
      <family val="2"/>
    </font>
    <font>
      <b/>
      <sz val="10"/>
      <color theme="1"/>
      <name val="Rupee Foradian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4" fillId="0" borderId="0"/>
    <xf numFmtId="9" fontId="26" fillId="0" borderId="0" applyFont="0" applyFill="0" applyBorder="0" applyAlignment="0" applyProtection="0"/>
    <xf numFmtId="0" fontId="2" fillId="0" borderId="0"/>
    <xf numFmtId="0" fontId="2" fillId="0" borderId="0"/>
    <xf numFmtId="170" fontId="19" fillId="0" borderId="0" applyNumberFormat="0" applyAlignment="0"/>
    <xf numFmtId="0" fontId="32" fillId="0" borderId="0"/>
    <xf numFmtId="170" fontId="2" fillId="0" borderId="0" applyFont="0" applyFill="0" applyBorder="0" applyAlignment="0" applyProtection="0"/>
    <xf numFmtId="0" fontId="1" fillId="0" borderId="0"/>
    <xf numFmtId="0" fontId="1" fillId="0" borderId="0"/>
  </cellStyleXfs>
  <cellXfs count="230">
    <xf numFmtId="0" fontId="0" fillId="0" borderId="0" xfId="0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0" fontId="0" fillId="0" borderId="8" xfId="0" applyFill="1" applyBorder="1" applyAlignment="1">
      <alignment horizontal="center" vertical="top" wrapText="1"/>
    </xf>
    <xf numFmtId="0" fontId="6" fillId="0" borderId="8" xfId="0" applyFont="1" applyFill="1" applyBorder="1" applyAlignment="1">
      <alignment vertical="top" wrapText="1"/>
    </xf>
    <xf numFmtId="0" fontId="2" fillId="0" borderId="8" xfId="0" applyFont="1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0" fontId="2" fillId="0" borderId="8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vertical="top" wrapText="1"/>
    </xf>
    <xf numFmtId="0" fontId="6" fillId="0" borderId="8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top" wrapText="1"/>
    </xf>
    <xf numFmtId="0" fontId="18" fillId="0" borderId="8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164" fontId="7" fillId="0" borderId="8" xfId="0" applyNumberFormat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165" fontId="7" fillId="0" borderId="8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top" wrapText="1"/>
    </xf>
    <xf numFmtId="0" fontId="18" fillId="0" borderId="4" xfId="0" applyFont="1" applyFill="1" applyBorder="1" applyAlignment="1">
      <alignment horizontal="center" vertical="top" wrapText="1"/>
    </xf>
    <xf numFmtId="0" fontId="0" fillId="0" borderId="8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12" fillId="0" borderId="13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top"/>
    </xf>
    <xf numFmtId="0" fontId="9" fillId="0" borderId="8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left" vertical="top" wrapText="1"/>
    </xf>
    <xf numFmtId="0" fontId="13" fillId="0" borderId="8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2" fontId="9" fillId="0" borderId="8" xfId="0" applyNumberFormat="1" applyFont="1" applyFill="1" applyBorder="1" applyAlignment="1">
      <alignment horizontal="center" vertical="top" wrapText="1"/>
    </xf>
    <xf numFmtId="0" fontId="24" fillId="0" borderId="0" xfId="1" applyFill="1" applyBorder="1" applyAlignment="1">
      <alignment horizontal="left" vertical="top"/>
    </xf>
    <xf numFmtId="0" fontId="24" fillId="0" borderId="0" xfId="1" applyFill="1" applyBorder="1" applyAlignment="1">
      <alignment horizontal="center" vertical="top"/>
    </xf>
    <xf numFmtId="164" fontId="7" fillId="0" borderId="0" xfId="1" applyNumberFormat="1" applyFont="1" applyFill="1" applyBorder="1" applyAlignment="1">
      <alignment horizontal="center" vertical="top"/>
    </xf>
    <xf numFmtId="0" fontId="3" fillId="0" borderId="0" xfId="1" applyFont="1" applyFill="1" applyBorder="1" applyAlignment="1">
      <alignment horizontal="center" vertical="top"/>
    </xf>
    <xf numFmtId="1" fontId="2" fillId="0" borderId="8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vertical="top" wrapText="1"/>
    </xf>
    <xf numFmtId="0" fontId="7" fillId="2" borderId="8" xfId="0" applyFont="1" applyFill="1" applyBorder="1" applyAlignment="1">
      <alignment horizontal="center" vertical="center" wrapText="1"/>
    </xf>
    <xf numFmtId="2" fontId="7" fillId="0" borderId="8" xfId="0" applyNumberFormat="1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top" wrapText="1"/>
    </xf>
    <xf numFmtId="165" fontId="7" fillId="2" borderId="2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top"/>
    </xf>
    <xf numFmtId="0" fontId="0" fillId="0" borderId="12" xfId="0" applyFill="1" applyBorder="1" applyAlignment="1">
      <alignment vertical="top"/>
    </xf>
    <xf numFmtId="0" fontId="0" fillId="0" borderId="11" xfId="0" applyFill="1" applyBorder="1" applyAlignment="1">
      <alignment vertical="top"/>
    </xf>
    <xf numFmtId="2" fontId="0" fillId="0" borderId="12" xfId="0" applyNumberFormat="1" applyFill="1" applyBorder="1" applyAlignment="1">
      <alignment horizontal="center" vertical="top"/>
    </xf>
    <xf numFmtId="164" fontId="7" fillId="2" borderId="8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vertical="top" wrapText="1"/>
    </xf>
    <xf numFmtId="0" fontId="3" fillId="0" borderId="11" xfId="1" applyFont="1" applyFill="1" applyBorder="1" applyAlignment="1">
      <alignment vertical="top" wrapText="1"/>
    </xf>
    <xf numFmtId="164" fontId="22" fillId="0" borderId="1" xfId="1" applyNumberFormat="1" applyFont="1" applyFill="1" applyBorder="1" applyAlignment="1">
      <alignment horizontal="center" vertical="top" wrapText="1"/>
    </xf>
    <xf numFmtId="0" fontId="10" fillId="0" borderId="2" xfId="1" applyFont="1" applyFill="1" applyBorder="1" applyAlignment="1">
      <alignment vertical="top" wrapText="1"/>
    </xf>
    <xf numFmtId="2" fontId="10" fillId="0" borderId="8" xfId="1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vertical="top" wrapText="1"/>
    </xf>
    <xf numFmtId="0" fontId="10" fillId="0" borderId="8" xfId="1" applyFont="1" applyFill="1" applyBorder="1" applyAlignment="1">
      <alignment horizontal="center" vertical="top" wrapText="1"/>
    </xf>
    <xf numFmtId="2" fontId="10" fillId="0" borderId="8" xfId="1" applyNumberFormat="1" applyFont="1" applyFill="1" applyBorder="1" applyAlignment="1">
      <alignment horizontal="center" vertical="top" wrapText="1"/>
    </xf>
    <xf numFmtId="2" fontId="4" fillId="0" borderId="8" xfId="1" applyNumberFormat="1" applyFont="1" applyBorder="1" applyAlignment="1">
      <alignment horizontal="center" vertical="center" wrapText="1"/>
    </xf>
    <xf numFmtId="2" fontId="10" fillId="0" borderId="8" xfId="1" applyNumberFormat="1" applyFont="1" applyFill="1" applyBorder="1" applyAlignment="1">
      <alignment horizontal="center" vertical="top"/>
    </xf>
    <xf numFmtId="164" fontId="22" fillId="2" borderId="1" xfId="1" applyNumberFormat="1" applyFont="1" applyFill="1" applyBorder="1" applyAlignment="1">
      <alignment horizontal="center" vertical="top" wrapText="1"/>
    </xf>
    <xf numFmtId="0" fontId="10" fillId="2" borderId="2" xfId="1" applyFont="1" applyFill="1" applyBorder="1" applyAlignment="1">
      <alignment vertical="top" wrapText="1"/>
    </xf>
    <xf numFmtId="2" fontId="10" fillId="2" borderId="8" xfId="1" applyNumberFormat="1" applyFont="1" applyFill="1" applyBorder="1" applyAlignment="1">
      <alignment horizontal="center" vertical="center" wrapText="1"/>
    </xf>
    <xf numFmtId="166" fontId="10" fillId="0" borderId="8" xfId="1" applyNumberFormat="1" applyFont="1" applyFill="1" applyBorder="1" applyAlignment="1">
      <alignment horizontal="center" vertical="top" wrapText="1"/>
    </xf>
    <xf numFmtId="0" fontId="10" fillId="0" borderId="1" xfId="1" applyFont="1" applyFill="1" applyBorder="1" applyAlignment="1">
      <alignment horizontal="center" vertical="top" wrapText="1"/>
    </xf>
    <xf numFmtId="10" fontId="10" fillId="0" borderId="8" xfId="1" applyNumberFormat="1" applyFont="1" applyFill="1" applyBorder="1" applyAlignment="1">
      <alignment horizontal="center" vertical="top" wrapText="1"/>
    </xf>
    <xf numFmtId="10" fontId="10" fillId="0" borderId="8" xfId="0" applyNumberFormat="1" applyFont="1" applyBorder="1" applyAlignment="1">
      <alignment horizontal="center" vertical="center" wrapText="1"/>
    </xf>
    <xf numFmtId="0" fontId="27" fillId="0" borderId="0" xfId="1" applyFont="1" applyFill="1" applyBorder="1" applyAlignment="1">
      <alignment horizontal="left" vertical="top"/>
    </xf>
    <xf numFmtId="0" fontId="10" fillId="0" borderId="0" xfId="1" applyFont="1" applyFill="1" applyBorder="1" applyAlignment="1">
      <alignment horizontal="left" vertical="top"/>
    </xf>
    <xf numFmtId="0" fontId="10" fillId="0" borderId="14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24" fillId="0" borderId="0" xfId="1" applyFill="1" applyBorder="1" applyAlignment="1">
      <alignment horizontal="left" vertical="center"/>
    </xf>
    <xf numFmtId="10" fontId="10" fillId="0" borderId="8" xfId="2" applyNumberFormat="1" applyFont="1" applyFill="1" applyBorder="1" applyAlignment="1">
      <alignment horizontal="center" vertical="top" wrapText="1"/>
    </xf>
    <xf numFmtId="168" fontId="10" fillId="0" borderId="8" xfId="2" applyNumberFormat="1" applyFont="1" applyFill="1" applyBorder="1" applyAlignment="1">
      <alignment horizontal="center" vertical="top" wrapText="1"/>
    </xf>
    <xf numFmtId="9" fontId="10" fillId="0" borderId="8" xfId="2" applyNumberFormat="1" applyFont="1" applyFill="1" applyBorder="1" applyAlignment="1">
      <alignment horizontal="center" vertical="top" wrapText="1"/>
    </xf>
    <xf numFmtId="10" fontId="10" fillId="0" borderId="8" xfId="1" applyNumberFormat="1" applyFont="1" applyFill="1" applyBorder="1" applyAlignment="1">
      <alignment horizontal="center" vertical="center" wrapText="1"/>
    </xf>
    <xf numFmtId="2" fontId="4" fillId="2" borderId="8" xfId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top" wrapText="1"/>
    </xf>
    <xf numFmtId="164" fontId="10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2" fontId="7" fillId="2" borderId="8" xfId="0" applyNumberFormat="1" applyFont="1" applyFill="1" applyBorder="1" applyAlignment="1">
      <alignment horizontal="center" vertical="center" wrapText="1"/>
    </xf>
    <xf numFmtId="2" fontId="2" fillId="2" borderId="8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top" wrapText="1"/>
    </xf>
    <xf numFmtId="2" fontId="23" fillId="0" borderId="8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top" wrapText="1"/>
    </xf>
    <xf numFmtId="2" fontId="0" fillId="0" borderId="10" xfId="0" applyNumberFormat="1" applyFill="1" applyBorder="1" applyAlignment="1">
      <alignment horizontal="center" vertical="top"/>
    </xf>
    <xf numFmtId="2" fontId="0" fillId="0" borderId="12" xfId="0" applyNumberFormat="1" applyFill="1" applyBorder="1" applyAlignment="1">
      <alignment horizontal="center" vertical="top"/>
    </xf>
    <xf numFmtId="2" fontId="0" fillId="0" borderId="11" xfId="0" applyNumberFormat="1" applyFill="1" applyBorder="1" applyAlignment="1">
      <alignment horizontal="center" vertical="top"/>
    </xf>
    <xf numFmtId="0" fontId="2" fillId="0" borderId="8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top" wrapText="1"/>
    </xf>
    <xf numFmtId="0" fontId="22" fillId="0" borderId="12" xfId="0" applyFont="1" applyFill="1" applyBorder="1" applyAlignment="1">
      <alignment horizontal="left" vertical="top" wrapText="1"/>
    </xf>
    <xf numFmtId="0" fontId="22" fillId="0" borderId="11" xfId="0" applyFont="1" applyFill="1" applyBorder="1" applyAlignment="1">
      <alignment horizontal="left" vertical="top" wrapText="1"/>
    </xf>
    <xf numFmtId="0" fontId="18" fillId="0" borderId="8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top" wrapText="1"/>
    </xf>
    <xf numFmtId="2" fontId="19" fillId="0" borderId="10" xfId="0" applyNumberFormat="1" applyFont="1" applyBorder="1" applyAlignment="1">
      <alignment horizontal="center" vertical="center" wrapText="1"/>
    </xf>
    <xf numFmtId="2" fontId="19" fillId="0" borderId="11" xfId="0" applyNumberFormat="1" applyFont="1" applyBorder="1" applyAlignment="1">
      <alignment horizontal="center" vertical="center" wrapText="1"/>
    </xf>
    <xf numFmtId="2" fontId="15" fillId="0" borderId="8" xfId="0" applyNumberFormat="1" applyFont="1" applyFill="1" applyBorder="1" applyAlignment="1">
      <alignment horizontal="center" vertical="top" wrapText="1"/>
    </xf>
    <xf numFmtId="0" fontId="15" fillId="0" borderId="8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8" xfId="0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horizontal="center" vertical="top" wrapText="1"/>
    </xf>
    <xf numFmtId="0" fontId="0" fillId="2" borderId="8" xfId="0" applyFill="1" applyBorder="1" applyAlignment="1">
      <alignment horizontal="left" vertical="center" wrapText="1"/>
    </xf>
    <xf numFmtId="0" fontId="18" fillId="0" borderId="8" xfId="0" applyFont="1" applyFill="1" applyBorder="1" applyAlignment="1">
      <alignment horizontal="center" vertical="top" wrapText="1"/>
    </xf>
    <xf numFmtId="0" fontId="19" fillId="0" borderId="8" xfId="0" applyFont="1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center" wrapText="1"/>
    </xf>
    <xf numFmtId="0" fontId="18" fillId="0" borderId="8" xfId="0" applyFont="1" applyFill="1" applyBorder="1" applyAlignment="1">
      <alignment horizontal="left" vertical="top" wrapText="1"/>
    </xf>
    <xf numFmtId="0" fontId="11" fillId="2" borderId="8" xfId="0" applyFont="1" applyFill="1" applyBorder="1" applyAlignment="1">
      <alignment horizontal="left" vertical="top" wrapText="1"/>
    </xf>
    <xf numFmtId="0" fontId="18" fillId="2" borderId="8" xfId="0" applyFont="1" applyFill="1" applyBorder="1" applyAlignment="1">
      <alignment horizontal="left" vertical="top" wrapText="1"/>
    </xf>
    <xf numFmtId="0" fontId="18" fillId="0" borderId="8" xfId="0" applyFont="1" applyFill="1" applyBorder="1" applyAlignment="1">
      <alignment horizontal="left" vertical="center" wrapText="1"/>
    </xf>
    <xf numFmtId="0" fontId="18" fillId="2" borderId="8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top" wrapText="1"/>
    </xf>
    <xf numFmtId="0" fontId="18" fillId="0" borderId="5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top" wrapText="1"/>
    </xf>
    <xf numFmtId="0" fontId="19" fillId="0" borderId="12" xfId="0" applyFont="1" applyFill="1" applyBorder="1" applyAlignment="1">
      <alignment horizontal="left" vertical="top" wrapText="1"/>
    </xf>
    <xf numFmtId="0" fontId="19" fillId="0" borderId="11" xfId="0" applyFont="1" applyFill="1" applyBorder="1" applyAlignment="1">
      <alignment horizontal="left" vertical="top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28" fillId="0" borderId="15" xfId="1" applyFont="1" applyFill="1" applyBorder="1" applyAlignment="1">
      <alignment horizontal="center" vertical="center" wrapText="1"/>
    </xf>
    <xf numFmtId="0" fontId="28" fillId="0" borderId="9" xfId="1" applyFont="1" applyFill="1" applyBorder="1" applyAlignment="1">
      <alignment horizontal="center" vertical="center" wrapText="1"/>
    </xf>
    <xf numFmtId="0" fontId="28" fillId="0" borderId="16" xfId="1" applyFont="1" applyFill="1" applyBorder="1" applyAlignment="1">
      <alignment horizontal="center" vertical="center" wrapText="1"/>
    </xf>
    <xf numFmtId="0" fontId="28" fillId="0" borderId="17" xfId="1" applyFont="1" applyFill="1" applyBorder="1" applyAlignment="1">
      <alignment horizontal="center" vertical="center" wrapText="1"/>
    </xf>
    <xf numFmtId="0" fontId="28" fillId="0" borderId="0" xfId="1" applyFont="1" applyFill="1" applyBorder="1" applyAlignment="1">
      <alignment horizontal="center" vertical="center" wrapText="1"/>
    </xf>
    <xf numFmtId="0" fontId="28" fillId="0" borderId="18" xfId="1" applyFont="1" applyFill="1" applyBorder="1" applyAlignment="1">
      <alignment horizontal="center" vertical="center" wrapText="1"/>
    </xf>
    <xf numFmtId="0" fontId="28" fillId="0" borderId="19" xfId="1" applyFont="1" applyFill="1" applyBorder="1" applyAlignment="1">
      <alignment horizontal="center" vertical="center" wrapText="1"/>
    </xf>
    <xf numFmtId="0" fontId="28" fillId="0" borderId="13" xfId="1" applyFont="1" applyFill="1" applyBorder="1" applyAlignment="1">
      <alignment horizontal="center" vertical="center" wrapText="1"/>
    </xf>
    <xf numFmtId="0" fontId="28" fillId="0" borderId="20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left" vertical="top" wrapText="1"/>
    </xf>
    <xf numFmtId="0" fontId="3" fillId="0" borderId="10" xfId="1" applyFont="1" applyFill="1" applyBorder="1" applyAlignment="1">
      <alignment horizontal="center" vertical="top" wrapText="1"/>
    </xf>
    <xf numFmtId="0" fontId="3" fillId="0" borderId="12" xfId="1" applyFont="1" applyFill="1" applyBorder="1" applyAlignment="1">
      <alignment horizontal="center" vertical="top" wrapText="1"/>
    </xf>
    <xf numFmtId="0" fontId="3" fillId="0" borderId="11" xfId="1" applyFont="1" applyFill="1" applyBorder="1" applyAlignment="1">
      <alignment horizontal="center" vertical="top" wrapText="1"/>
    </xf>
    <xf numFmtId="0" fontId="3" fillId="0" borderId="10" xfId="1" applyFont="1" applyFill="1" applyBorder="1" applyAlignment="1">
      <alignment horizontal="left" vertical="top" wrapText="1"/>
    </xf>
    <xf numFmtId="0" fontId="3" fillId="0" borderId="12" xfId="1" applyFont="1" applyFill="1" applyBorder="1" applyAlignment="1">
      <alignment horizontal="left" vertical="top" wrapText="1"/>
    </xf>
    <xf numFmtId="167" fontId="3" fillId="0" borderId="10" xfId="1" applyNumberFormat="1" applyFont="1" applyFill="1" applyBorder="1" applyAlignment="1">
      <alignment horizontal="center" vertical="top" wrapText="1"/>
    </xf>
    <xf numFmtId="167" fontId="3" fillId="0" borderId="12" xfId="1" applyNumberFormat="1" applyFont="1" applyFill="1" applyBorder="1" applyAlignment="1">
      <alignment horizontal="center" vertical="top" wrapText="1"/>
    </xf>
    <xf numFmtId="167" fontId="3" fillId="0" borderId="11" xfId="1" applyNumberFormat="1" applyFont="1" applyFill="1" applyBorder="1" applyAlignment="1">
      <alignment horizontal="center" vertical="top" wrapText="1"/>
    </xf>
    <xf numFmtId="164" fontId="10" fillId="0" borderId="0" xfId="0" applyNumberFormat="1" applyFont="1" applyFill="1" applyBorder="1" applyAlignment="1">
      <alignment horizontal="left" vertical="top" wrapText="1"/>
    </xf>
    <xf numFmtId="0" fontId="10" fillId="0" borderId="10" xfId="1" applyFont="1" applyFill="1" applyBorder="1" applyAlignment="1">
      <alignment horizontal="center" vertical="top" wrapText="1"/>
    </xf>
    <xf numFmtId="0" fontId="10" fillId="0" borderId="12" xfId="1" applyFont="1" applyFill="1" applyBorder="1" applyAlignment="1">
      <alignment horizontal="center" vertical="top" wrapText="1"/>
    </xf>
    <xf numFmtId="0" fontId="10" fillId="0" borderId="11" xfId="1" applyFont="1" applyFill="1" applyBorder="1" applyAlignment="1">
      <alignment horizontal="center" vertical="top" wrapText="1"/>
    </xf>
    <xf numFmtId="164" fontId="22" fillId="0" borderId="4" xfId="0" applyNumberFormat="1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left" vertical="top" wrapText="1"/>
    </xf>
    <xf numFmtId="0" fontId="2" fillId="0" borderId="0" xfId="3" applyFont="1" applyAlignment="1">
      <alignment horizontal="center" vertical="center"/>
    </xf>
    <xf numFmtId="0" fontId="3" fillId="0" borderId="0" xfId="3" applyFont="1" applyBorder="1" applyAlignment="1">
      <alignment horizontal="left" vertical="center"/>
    </xf>
    <xf numFmtId="0" fontId="2" fillId="0" borderId="0" xfId="3" applyFont="1" applyAlignment="1">
      <alignment vertical="center"/>
    </xf>
    <xf numFmtId="0" fontId="2" fillId="0" borderId="0" xfId="3" applyFont="1" applyFill="1" applyAlignment="1">
      <alignment vertical="center"/>
    </xf>
    <xf numFmtId="0" fontId="2" fillId="0" borderId="0" xfId="3" applyFont="1" applyAlignment="1">
      <alignment vertical="center" wrapText="1"/>
    </xf>
    <xf numFmtId="0" fontId="30" fillId="0" borderId="0" xfId="3" applyFont="1" applyBorder="1" applyAlignment="1">
      <alignment horizontal="left" vertical="center"/>
    </xf>
    <xf numFmtId="0" fontId="6" fillId="0" borderId="8" xfId="3" applyFont="1" applyBorder="1" applyAlignment="1">
      <alignment horizontal="center" vertical="center" wrapText="1"/>
    </xf>
    <xf numFmtId="1" fontId="31" fillId="0" borderId="8" xfId="4" applyNumberFormat="1" applyFont="1" applyFill="1" applyBorder="1" applyAlignment="1" applyProtection="1">
      <alignment horizontal="center" vertical="center" wrapText="1"/>
      <protection locked="0"/>
    </xf>
    <xf numFmtId="0" fontId="6" fillId="0" borderId="8" xfId="3" applyFont="1" applyBorder="1" applyAlignment="1">
      <alignment horizontal="center" vertical="center"/>
    </xf>
    <xf numFmtId="0" fontId="2" fillId="0" borderId="8" xfId="3" applyFont="1" applyBorder="1" applyAlignment="1">
      <alignment vertical="center"/>
    </xf>
    <xf numFmtId="0" fontId="2" fillId="0" borderId="8" xfId="3" applyFont="1" applyFill="1" applyBorder="1" applyAlignment="1">
      <alignment vertical="center"/>
    </xf>
    <xf numFmtId="0" fontId="2" fillId="0" borderId="8" xfId="3" applyFont="1" applyBorder="1" applyAlignment="1">
      <alignment vertical="center" wrapText="1"/>
    </xf>
    <xf numFmtId="0" fontId="6" fillId="0" borderId="8" xfId="3" applyFont="1" applyBorder="1" applyAlignment="1">
      <alignment vertical="center"/>
    </xf>
    <xf numFmtId="0" fontId="6" fillId="0" borderId="8" xfId="3" applyFont="1" applyFill="1" applyBorder="1" applyAlignment="1">
      <alignment horizontal="center" vertical="center"/>
    </xf>
    <xf numFmtId="0" fontId="6" fillId="0" borderId="8" xfId="3" applyFont="1" applyFill="1" applyBorder="1" applyAlignment="1">
      <alignment vertical="center"/>
    </xf>
    <xf numFmtId="169" fontId="2" fillId="0" borderId="8" xfId="3" applyNumberFormat="1" applyFont="1" applyFill="1" applyBorder="1" applyAlignment="1">
      <alignment vertical="center"/>
    </xf>
    <xf numFmtId="0" fontId="2" fillId="0" borderId="8" xfId="3" applyFont="1" applyFill="1" applyBorder="1" applyAlignment="1">
      <alignment vertical="center" wrapText="1"/>
    </xf>
    <xf numFmtId="171" fontId="2" fillId="0" borderId="8" xfId="5" applyNumberFormat="1" applyFont="1" applyFill="1" applyBorder="1" applyAlignment="1">
      <alignment horizontal="justify" vertical="center" wrapText="1"/>
    </xf>
    <xf numFmtId="169" fontId="2" fillId="0" borderId="8" xfId="3" applyNumberFormat="1" applyFont="1" applyFill="1" applyBorder="1" applyAlignment="1">
      <alignment horizontal="right" vertical="center"/>
    </xf>
    <xf numFmtId="169" fontId="6" fillId="0" borderId="8" xfId="3" applyNumberFormat="1" applyFont="1" applyFill="1" applyBorder="1" applyAlignment="1">
      <alignment vertical="center"/>
    </xf>
    <xf numFmtId="0" fontId="2" fillId="0" borderId="8" xfId="3" applyFont="1" applyFill="1" applyBorder="1" applyAlignment="1">
      <alignment horizontal="center" vertical="center"/>
    </xf>
    <xf numFmtId="37" fontId="2" fillId="0" borderId="8" xfId="3" applyNumberFormat="1" applyFont="1" applyFill="1" applyBorder="1" applyAlignment="1">
      <alignment vertical="center"/>
    </xf>
    <xf numFmtId="169" fontId="6" fillId="0" borderId="8" xfId="3" applyNumberFormat="1" applyFont="1" applyFill="1" applyBorder="1" applyAlignment="1">
      <alignment horizontal="right" vertical="center"/>
    </xf>
    <xf numFmtId="0" fontId="2" fillId="0" borderId="8" xfId="3" applyFont="1" applyBorder="1" applyAlignment="1">
      <alignment horizontal="center" vertical="center"/>
    </xf>
    <xf numFmtId="169" fontId="6" fillId="0" borderId="8" xfId="3" applyNumberFormat="1" applyFont="1" applyBorder="1" applyAlignment="1">
      <alignment vertical="center"/>
    </xf>
    <xf numFmtId="169" fontId="2" fillId="0" borderId="8" xfId="3" applyNumberFormat="1" applyFont="1" applyBorder="1" applyAlignment="1">
      <alignment vertical="center"/>
    </xf>
    <xf numFmtId="0" fontId="6" fillId="0" borderId="0" xfId="3" applyFont="1" applyAlignment="1">
      <alignment vertical="center"/>
    </xf>
    <xf numFmtId="0" fontId="2" fillId="0" borderId="8" xfId="6" applyFont="1" applyBorder="1" applyAlignment="1">
      <alignment horizontal="center" vertical="center"/>
    </xf>
    <xf numFmtId="0" fontId="2" fillId="0" borderId="8" xfId="6" applyFont="1" applyFill="1" applyBorder="1" applyAlignment="1">
      <alignment vertical="center" wrapText="1"/>
    </xf>
    <xf numFmtId="0" fontId="2" fillId="0" borderId="0" xfId="3" applyFont="1" applyBorder="1" applyAlignment="1">
      <alignment horizontal="center" vertical="center"/>
    </xf>
    <xf numFmtId="0" fontId="6" fillId="0" borderId="0" xfId="3" applyFont="1" applyFill="1" applyBorder="1" applyAlignment="1">
      <alignment vertical="center"/>
    </xf>
    <xf numFmtId="0" fontId="2" fillId="0" borderId="0" xfId="3" applyFont="1" applyFill="1" applyAlignment="1">
      <alignment horizontal="center" vertical="center" wrapText="1"/>
    </xf>
    <xf numFmtId="0" fontId="3" fillId="0" borderId="0" xfId="3" applyFont="1" applyFill="1" applyBorder="1" applyAlignment="1">
      <alignment horizontal="center" vertical="center" wrapText="1"/>
    </xf>
    <xf numFmtId="0" fontId="2" fillId="0" borderId="0" xfId="3" applyFont="1" applyFill="1" applyAlignment="1">
      <alignment vertical="center" wrapText="1"/>
    </xf>
    <xf numFmtId="0" fontId="30" fillId="0" borderId="0" xfId="3" applyFont="1" applyFill="1" applyBorder="1" applyAlignment="1">
      <alignment horizontal="left" vertical="center" wrapText="1"/>
    </xf>
    <xf numFmtId="0" fontId="30" fillId="0" borderId="0" xfId="3" applyFont="1" applyFill="1" applyBorder="1" applyAlignment="1">
      <alignment horizontal="left" vertical="center" wrapText="1"/>
    </xf>
    <xf numFmtId="0" fontId="33" fillId="0" borderId="8" xfId="3" applyFont="1" applyFill="1" applyBorder="1" applyAlignment="1">
      <alignment horizontal="center" vertical="center" wrapText="1"/>
    </xf>
    <xf numFmtId="1" fontId="34" fillId="0" borderId="8" xfId="4" applyNumberFormat="1" applyFont="1" applyFill="1" applyBorder="1" applyAlignment="1" applyProtection="1">
      <alignment horizontal="center" vertical="center" wrapText="1"/>
      <protection locked="0"/>
    </xf>
    <xf numFmtId="0" fontId="6" fillId="0" borderId="8" xfId="3" applyFont="1" applyFill="1" applyBorder="1" applyAlignment="1">
      <alignment horizontal="center" vertical="center" wrapText="1"/>
    </xf>
    <xf numFmtId="0" fontId="2" fillId="0" borderId="8" xfId="3" applyFont="1" applyFill="1" applyBorder="1" applyAlignment="1">
      <alignment horizontal="center" vertical="center" wrapText="1"/>
    </xf>
    <xf numFmtId="0" fontId="6" fillId="0" borderId="8" xfId="3" applyFont="1" applyFill="1" applyBorder="1" applyAlignment="1">
      <alignment vertical="center" wrapText="1"/>
    </xf>
    <xf numFmtId="169" fontId="2" fillId="0" borderId="8" xfId="3" applyNumberFormat="1" applyFont="1" applyFill="1" applyBorder="1" applyAlignment="1">
      <alignment horizontal="center" vertical="center" wrapText="1"/>
    </xf>
    <xf numFmtId="0" fontId="6" fillId="0" borderId="0" xfId="3" applyFont="1" applyFill="1" applyAlignment="1">
      <alignment vertical="center" wrapText="1"/>
    </xf>
    <xf numFmtId="0" fontId="2" fillId="0" borderId="8" xfId="6" applyFont="1" applyFill="1" applyBorder="1" applyAlignment="1">
      <alignment horizontal="center" vertical="center" wrapText="1"/>
    </xf>
    <xf numFmtId="0" fontId="2" fillId="0" borderId="21" xfId="3" applyFont="1" applyFill="1" applyBorder="1" applyAlignment="1">
      <alignment horizontal="center" vertical="center" wrapText="1"/>
    </xf>
    <xf numFmtId="0" fontId="6" fillId="0" borderId="21" xfId="3" applyFont="1" applyFill="1" applyBorder="1" applyAlignment="1">
      <alignment vertical="center" wrapText="1"/>
    </xf>
    <xf numFmtId="0" fontId="2" fillId="0" borderId="21" xfId="3" applyFont="1" applyFill="1" applyBorder="1" applyAlignment="1">
      <alignment vertical="center" wrapText="1"/>
    </xf>
    <xf numFmtId="0" fontId="2" fillId="0" borderId="0" xfId="3" applyFont="1" applyFill="1" applyBorder="1" applyAlignment="1">
      <alignment horizontal="center" vertical="center" wrapText="1"/>
    </xf>
    <xf numFmtId="0" fontId="6" fillId="0" borderId="0" xfId="3" applyFont="1" applyFill="1" applyBorder="1" applyAlignment="1">
      <alignment vertical="center" wrapText="1"/>
    </xf>
    <xf numFmtId="0" fontId="6" fillId="0" borderId="8" xfId="3" applyFont="1" applyFill="1" applyBorder="1" applyAlignment="1">
      <alignment horizontal="left" vertical="center" wrapText="1"/>
    </xf>
    <xf numFmtId="169" fontId="2" fillId="0" borderId="0" xfId="3" applyNumberFormat="1" applyFont="1" applyFill="1" applyAlignment="1">
      <alignment horizontal="center" vertical="center" wrapText="1"/>
    </xf>
    <xf numFmtId="0" fontId="2" fillId="0" borderId="8" xfId="3" applyFont="1" applyFill="1" applyBorder="1" applyAlignment="1">
      <alignment horizontal="right" vertical="center" wrapText="1"/>
    </xf>
    <xf numFmtId="0" fontId="32" fillId="0" borderId="8" xfId="6" applyFill="1" applyBorder="1" applyAlignment="1">
      <alignment vertical="center" wrapText="1"/>
    </xf>
    <xf numFmtId="0" fontId="32" fillId="0" borderId="0" xfId="6" applyFill="1" applyBorder="1" applyAlignment="1">
      <alignment vertical="center" wrapText="1"/>
    </xf>
    <xf numFmtId="0" fontId="32" fillId="0" borderId="0" xfId="6" applyFill="1" applyAlignment="1">
      <alignment vertical="center" wrapText="1"/>
    </xf>
    <xf numFmtId="0" fontId="2" fillId="0" borderId="0" xfId="3" applyFont="1" applyFill="1" applyAlignment="1">
      <alignment horizontal="right" vertical="center" wrapText="1"/>
    </xf>
    <xf numFmtId="171" fontId="35" fillId="0" borderId="8" xfId="3" applyNumberFormat="1" applyFont="1" applyFill="1" applyBorder="1" applyAlignment="1">
      <alignment vertical="center" wrapText="1"/>
    </xf>
    <xf numFmtId="169" fontId="2" fillId="0" borderId="8" xfId="3" applyNumberFormat="1" applyFont="1" applyFill="1" applyBorder="1" applyAlignment="1">
      <alignment horizontal="left" vertical="center" wrapText="1"/>
    </xf>
    <xf numFmtId="0" fontId="2" fillId="0" borderId="0" xfId="3" applyFont="1" applyFill="1" applyBorder="1" applyAlignment="1">
      <alignment vertical="center" wrapText="1"/>
    </xf>
    <xf numFmtId="0" fontId="6" fillId="0" borderId="8" xfId="3" applyFont="1" applyBorder="1" applyAlignment="1">
      <alignment vertical="center" wrapText="1"/>
    </xf>
  </cellXfs>
  <cellStyles count="10">
    <cellStyle name="Comma 2" xfId="7"/>
    <cellStyle name="Normal" xfId="0" builtinId="0"/>
    <cellStyle name="Normal 2" xfId="1"/>
    <cellStyle name="Normal 2 2" xfId="8"/>
    <cellStyle name="Normal 2 3" xfId="9"/>
    <cellStyle name="Normal 3" xfId="3"/>
    <cellStyle name="Normal 4" xfId="6"/>
    <cellStyle name="Normal_BS_Mar_2012_F" xfId="5"/>
    <cellStyle name="Normal_Linkage BS Dec09" xfId="4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jali/Desktop/O%20&amp;%20M%20data%20with%20variance/final%20variance/RANGIT/Trial%202012-13%20to%202016-17/Trial%202015-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ickReportResultTrialBalanceGr"/>
    </sheetNames>
    <sheetDataSet>
      <sheetData sheetId="0">
        <row r="461">
          <cell r="A461">
            <v>920202</v>
          </cell>
          <cell r="B461">
            <v>3605856</v>
          </cell>
        </row>
        <row r="462">
          <cell r="A462">
            <v>920205</v>
          </cell>
          <cell r="B462">
            <v>1553062</v>
          </cell>
        </row>
        <row r="463">
          <cell r="A463">
            <v>920210</v>
          </cell>
          <cell r="B463">
            <v>270626</v>
          </cell>
        </row>
        <row r="464">
          <cell r="A464">
            <v>920211</v>
          </cell>
          <cell r="B464">
            <v>7484340</v>
          </cell>
        </row>
        <row r="465">
          <cell r="A465">
            <v>920212</v>
          </cell>
          <cell r="B465">
            <v>15306</v>
          </cell>
        </row>
        <row r="466">
          <cell r="A466">
            <v>920213</v>
          </cell>
          <cell r="B466">
            <v>269219</v>
          </cell>
        </row>
        <row r="467">
          <cell r="A467">
            <v>920214</v>
          </cell>
          <cell r="B467">
            <v>655096</v>
          </cell>
        </row>
        <row r="468">
          <cell r="A468">
            <v>920216</v>
          </cell>
          <cell r="B468">
            <v>6057577</v>
          </cell>
        </row>
        <row r="469">
          <cell r="A469">
            <v>920217</v>
          </cell>
          <cell r="B469">
            <v>0</v>
          </cell>
        </row>
        <row r="470">
          <cell r="A470">
            <v>920219</v>
          </cell>
          <cell r="B470">
            <v>979437</v>
          </cell>
        </row>
        <row r="471">
          <cell r="A471">
            <v>920301</v>
          </cell>
          <cell r="B471">
            <v>188765</v>
          </cell>
        </row>
        <row r="472">
          <cell r="A472">
            <v>920304</v>
          </cell>
          <cell r="B472">
            <v>48307</v>
          </cell>
        </row>
        <row r="473">
          <cell r="A473">
            <v>920305</v>
          </cell>
          <cell r="B473">
            <v>21309617</v>
          </cell>
        </row>
        <row r="474">
          <cell r="A474">
            <v>920306</v>
          </cell>
          <cell r="B474">
            <v>170360</v>
          </cell>
        </row>
        <row r="475">
          <cell r="A475">
            <v>920307</v>
          </cell>
          <cell r="B475">
            <v>0</v>
          </cell>
        </row>
        <row r="476">
          <cell r="A476">
            <v>920308</v>
          </cell>
          <cell r="B476">
            <v>5187141</v>
          </cell>
        </row>
        <row r="477">
          <cell r="A477">
            <v>920309</v>
          </cell>
          <cell r="B477">
            <v>647753</v>
          </cell>
        </row>
        <row r="478">
          <cell r="A478">
            <v>920401</v>
          </cell>
          <cell r="B478">
            <v>28039</v>
          </cell>
        </row>
        <row r="479">
          <cell r="A479">
            <v>920402</v>
          </cell>
          <cell r="B479">
            <v>15973504</v>
          </cell>
        </row>
        <row r="480">
          <cell r="A480">
            <v>920403</v>
          </cell>
          <cell r="B480">
            <v>99092</v>
          </cell>
        </row>
        <row r="481">
          <cell r="A481">
            <v>920404</v>
          </cell>
          <cell r="B481">
            <v>148387</v>
          </cell>
        </row>
        <row r="482">
          <cell r="A482">
            <v>920405</v>
          </cell>
          <cell r="B482">
            <v>2511890</v>
          </cell>
        </row>
        <row r="483">
          <cell r="A483">
            <v>920406</v>
          </cell>
          <cell r="B483">
            <v>833139</v>
          </cell>
        </row>
        <row r="484">
          <cell r="A484">
            <v>920501</v>
          </cell>
          <cell r="B484">
            <v>87466</v>
          </cell>
        </row>
        <row r="485">
          <cell r="A485">
            <v>920502</v>
          </cell>
          <cell r="B485">
            <v>2301521</v>
          </cell>
        </row>
        <row r="486">
          <cell r="A486">
            <v>920503</v>
          </cell>
          <cell r="B486">
            <v>122045</v>
          </cell>
        </row>
        <row r="487">
          <cell r="A487">
            <v>920601</v>
          </cell>
          <cell r="B487">
            <v>136796</v>
          </cell>
        </row>
        <row r="488">
          <cell r="A488">
            <v>920602</v>
          </cell>
          <cell r="B488">
            <v>13258</v>
          </cell>
        </row>
        <row r="489">
          <cell r="A489">
            <v>920604</v>
          </cell>
          <cell r="B489">
            <v>137457</v>
          </cell>
        </row>
        <row r="490">
          <cell r="A490">
            <v>920605</v>
          </cell>
          <cell r="B490">
            <v>34728</v>
          </cell>
        </row>
        <row r="491">
          <cell r="A491">
            <v>920613</v>
          </cell>
          <cell r="B491">
            <v>3400692</v>
          </cell>
        </row>
        <row r="492">
          <cell r="A492">
            <v>920614</v>
          </cell>
          <cell r="B492">
            <v>12919883</v>
          </cell>
        </row>
        <row r="493">
          <cell r="A493">
            <v>920701</v>
          </cell>
          <cell r="B493">
            <v>5607909</v>
          </cell>
        </row>
        <row r="494">
          <cell r="A494">
            <v>920702</v>
          </cell>
          <cell r="B494">
            <v>9786772</v>
          </cell>
        </row>
        <row r="495">
          <cell r="A495">
            <v>920710</v>
          </cell>
          <cell r="B495">
            <v>149987</v>
          </cell>
        </row>
        <row r="496">
          <cell r="A496">
            <v>920711</v>
          </cell>
          <cell r="B496">
            <v>8150</v>
          </cell>
        </row>
        <row r="497">
          <cell r="A497">
            <v>920712</v>
          </cell>
          <cell r="B497">
            <v>212584</v>
          </cell>
        </row>
        <row r="498">
          <cell r="A498">
            <v>920713</v>
          </cell>
          <cell r="B498">
            <v>0</v>
          </cell>
        </row>
        <row r="499">
          <cell r="A499">
            <v>920714</v>
          </cell>
          <cell r="B499">
            <v>0</v>
          </cell>
        </row>
        <row r="500">
          <cell r="A500">
            <v>920716</v>
          </cell>
          <cell r="B500">
            <v>420291</v>
          </cell>
        </row>
        <row r="501">
          <cell r="A501">
            <v>920731</v>
          </cell>
          <cell r="B501">
            <v>2365142</v>
          </cell>
        </row>
        <row r="502">
          <cell r="A502">
            <v>920732</v>
          </cell>
          <cell r="B502">
            <v>22067</v>
          </cell>
        </row>
        <row r="503">
          <cell r="A503">
            <v>920733</v>
          </cell>
          <cell r="B503">
            <v>31245</v>
          </cell>
        </row>
        <row r="504">
          <cell r="A504">
            <v>920811</v>
          </cell>
          <cell r="B504">
            <v>969929</v>
          </cell>
        </row>
        <row r="505">
          <cell r="A505">
            <v>920821</v>
          </cell>
          <cell r="B505">
            <v>1663866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5"/>
  <sheetViews>
    <sheetView tabSelected="1" workbookViewId="0">
      <selection activeCell="H13" sqref="H13"/>
    </sheetView>
  </sheetViews>
  <sheetFormatPr defaultRowHeight="12.75"/>
  <cols>
    <col min="1" max="1" width="6.5" style="170" customWidth="1"/>
    <col min="2" max="2" width="47.1640625" style="172" customWidth="1"/>
    <col min="3" max="3" width="16" style="172" customWidth="1"/>
    <col min="4" max="4" width="15.33203125" style="172" customWidth="1"/>
    <col min="5" max="5" width="9.6640625" style="173" customWidth="1"/>
    <col min="6" max="6" width="39.5" style="174" customWidth="1"/>
    <col min="7" max="20" width="13.5" style="172" customWidth="1"/>
    <col min="21" max="44" width="2.33203125" style="172" bestFit="1" customWidth="1"/>
    <col min="45" max="16384" width="9.33203125" style="172"/>
  </cols>
  <sheetData>
    <row r="2" spans="1:6" ht="15.75">
      <c r="B2" s="171" t="s">
        <v>179</v>
      </c>
    </row>
    <row r="3" spans="1:6" ht="15">
      <c r="B3" s="175" t="s">
        <v>180</v>
      </c>
    </row>
    <row r="4" spans="1:6" ht="15">
      <c r="B4" s="175"/>
    </row>
    <row r="5" spans="1:6" ht="15">
      <c r="B5" s="175" t="s">
        <v>181</v>
      </c>
    </row>
    <row r="7" spans="1:6" s="174" customFormat="1" ht="25.5">
      <c r="A7" s="176" t="s">
        <v>182</v>
      </c>
      <c r="B7" s="176" t="s">
        <v>183</v>
      </c>
      <c r="C7" s="177" t="s">
        <v>75</v>
      </c>
      <c r="D7" s="177" t="s">
        <v>62</v>
      </c>
      <c r="E7" s="177" t="s">
        <v>184</v>
      </c>
      <c r="F7" s="177" t="s">
        <v>185</v>
      </c>
    </row>
    <row r="8" spans="1:6">
      <c r="A8" s="178" t="s">
        <v>186</v>
      </c>
      <c r="B8" s="178">
        <v>1</v>
      </c>
      <c r="C8" s="179"/>
      <c r="D8" s="179"/>
      <c r="E8" s="180"/>
      <c r="F8" s="181"/>
    </row>
    <row r="9" spans="1:6">
      <c r="A9" s="178" t="s">
        <v>187</v>
      </c>
      <c r="B9" s="182" t="s">
        <v>188</v>
      </c>
      <c r="C9" s="179"/>
      <c r="D9" s="179"/>
      <c r="E9" s="180"/>
      <c r="F9" s="181"/>
    </row>
    <row r="10" spans="1:6" ht="38.25">
      <c r="A10" s="183">
        <v>1</v>
      </c>
      <c r="B10" s="184" t="s">
        <v>189</v>
      </c>
      <c r="C10" s="185">
        <v>6024239</v>
      </c>
      <c r="D10" s="180">
        <v>14829645</v>
      </c>
      <c r="E10" s="185">
        <f>((D10-C10)/C10)*100</f>
        <v>146.16627925950482</v>
      </c>
      <c r="F10" s="186" t="s">
        <v>190</v>
      </c>
    </row>
    <row r="11" spans="1:6">
      <c r="A11" s="183"/>
      <c r="B11" s="184"/>
      <c r="C11" s="180"/>
      <c r="D11" s="180"/>
      <c r="E11" s="180"/>
      <c r="F11" s="181"/>
    </row>
    <row r="12" spans="1:6">
      <c r="A12" s="183">
        <v>2</v>
      </c>
      <c r="B12" s="184" t="s">
        <v>191</v>
      </c>
      <c r="C12" s="180"/>
      <c r="D12" s="180"/>
      <c r="E12" s="180"/>
      <c r="F12" s="181"/>
    </row>
    <row r="13" spans="1:6" s="173" customFormat="1" ht="51">
      <c r="A13" s="183">
        <v>2.1</v>
      </c>
      <c r="B13" s="184" t="s">
        <v>192</v>
      </c>
      <c r="C13" s="185">
        <v>28053169</v>
      </c>
      <c r="D13" s="180">
        <v>21267115</v>
      </c>
      <c r="E13" s="185">
        <f t="shared" ref="E13:E18" si="0">((D13-C13)/C13)*100</f>
        <v>-24.189972975958614</v>
      </c>
      <c r="F13" s="187" t="s">
        <v>193</v>
      </c>
    </row>
    <row r="14" spans="1:6" s="173" customFormat="1">
      <c r="A14" s="183">
        <v>2.2000000000000002</v>
      </c>
      <c r="B14" s="184" t="s">
        <v>194</v>
      </c>
      <c r="C14" s="188">
        <v>72990703</v>
      </c>
      <c r="D14" s="180">
        <v>79071127</v>
      </c>
      <c r="E14" s="185">
        <f t="shared" si="0"/>
        <v>8.3304088741274338</v>
      </c>
      <c r="F14" s="186"/>
    </row>
    <row r="15" spans="1:6">
      <c r="A15" s="183"/>
      <c r="B15" s="184"/>
      <c r="C15" s="180"/>
      <c r="D15" s="180"/>
      <c r="E15" s="180"/>
      <c r="F15" s="181"/>
    </row>
    <row r="16" spans="1:6" ht="38.25">
      <c r="A16" s="183">
        <v>3</v>
      </c>
      <c r="B16" s="184" t="s">
        <v>195</v>
      </c>
      <c r="C16" s="188">
        <v>10064863</v>
      </c>
      <c r="D16" s="180">
        <v>12035923</v>
      </c>
      <c r="E16" s="185">
        <f t="shared" si="0"/>
        <v>19.583575057107087</v>
      </c>
      <c r="F16" s="181" t="s">
        <v>196</v>
      </c>
    </row>
    <row r="17" spans="1:6">
      <c r="A17" s="183"/>
      <c r="B17" s="184"/>
      <c r="C17" s="188"/>
      <c r="D17" s="180"/>
      <c r="E17" s="185"/>
      <c r="F17" s="181"/>
    </row>
    <row r="18" spans="1:6" s="173" customFormat="1">
      <c r="A18" s="183">
        <v>4</v>
      </c>
      <c r="B18" s="184" t="s">
        <v>197</v>
      </c>
      <c r="C18" s="185">
        <v>20561065</v>
      </c>
      <c r="D18" s="180">
        <v>22337260</v>
      </c>
      <c r="E18" s="185">
        <f t="shared" si="0"/>
        <v>8.6386332614580041</v>
      </c>
      <c r="F18" s="186"/>
    </row>
    <row r="19" spans="1:6">
      <c r="A19" s="183"/>
      <c r="B19" s="184"/>
      <c r="C19" s="189"/>
      <c r="D19" s="180"/>
      <c r="E19" s="180"/>
      <c r="F19" s="181"/>
    </row>
    <row r="20" spans="1:6">
      <c r="A20" s="183">
        <v>5</v>
      </c>
      <c r="B20" s="184" t="s">
        <v>198</v>
      </c>
      <c r="C20" s="189"/>
      <c r="D20" s="180"/>
      <c r="E20" s="180"/>
      <c r="F20" s="181"/>
    </row>
    <row r="21" spans="1:6">
      <c r="A21" s="190">
        <v>5.0999999999999996</v>
      </c>
      <c r="B21" s="180" t="s">
        <v>199</v>
      </c>
      <c r="C21" s="185">
        <v>4231733</v>
      </c>
      <c r="D21" s="180">
        <v>4247851</v>
      </c>
      <c r="E21" s="185">
        <f t="shared" ref="E21:E44" si="1">((D21-C21)/C21)*100</f>
        <v>0.38088414368297807</v>
      </c>
      <c r="F21" s="181"/>
    </row>
    <row r="22" spans="1:6" ht="25.5">
      <c r="A22" s="190">
        <v>5.2</v>
      </c>
      <c r="B22" s="180" t="s">
        <v>200</v>
      </c>
      <c r="C22" s="191">
        <v>0</v>
      </c>
      <c r="D22" s="180">
        <v>6000</v>
      </c>
      <c r="E22" s="185">
        <v>100</v>
      </c>
      <c r="F22" s="181" t="s">
        <v>201</v>
      </c>
    </row>
    <row r="23" spans="1:6">
      <c r="A23" s="190">
        <v>5.3</v>
      </c>
      <c r="B23" s="180" t="s">
        <v>202</v>
      </c>
      <c r="C23" s="185">
        <v>3767968</v>
      </c>
      <c r="D23" s="180">
        <v>4069151</v>
      </c>
      <c r="E23" s="185">
        <f t="shared" si="1"/>
        <v>7.9932472887243202</v>
      </c>
      <c r="F23" s="181"/>
    </row>
    <row r="24" spans="1:6" ht="38.25">
      <c r="A24" s="190">
        <v>5.4</v>
      </c>
      <c r="B24" s="180" t="s">
        <v>203</v>
      </c>
      <c r="C24" s="185">
        <v>1585354</v>
      </c>
      <c r="D24" s="180">
        <v>2455344</v>
      </c>
      <c r="E24" s="185">
        <f t="shared" si="1"/>
        <v>54.876702616576488</v>
      </c>
      <c r="F24" s="181" t="s">
        <v>204</v>
      </c>
    </row>
    <row r="25" spans="1:6" ht="25.5">
      <c r="A25" s="190">
        <v>5.5</v>
      </c>
      <c r="B25" s="180" t="s">
        <v>205</v>
      </c>
      <c r="C25" s="185">
        <v>716209</v>
      </c>
      <c r="D25" s="180">
        <v>495039</v>
      </c>
      <c r="E25" s="185">
        <f t="shared" si="1"/>
        <v>-30.880650759764261</v>
      </c>
      <c r="F25" s="181" t="s">
        <v>206</v>
      </c>
    </row>
    <row r="26" spans="1:6">
      <c r="A26" s="190">
        <v>5.6</v>
      </c>
      <c r="B26" s="180" t="s">
        <v>207</v>
      </c>
      <c r="C26" s="185">
        <v>0</v>
      </c>
      <c r="D26" s="180">
        <v>0</v>
      </c>
      <c r="E26" s="185">
        <v>0</v>
      </c>
      <c r="F26" s="181"/>
    </row>
    <row r="27" spans="1:6" ht="25.5">
      <c r="A27" s="190">
        <v>5.7</v>
      </c>
      <c r="B27" s="180" t="s">
        <v>208</v>
      </c>
      <c r="C27" s="185">
        <v>4422</v>
      </c>
      <c r="D27" s="180">
        <v>6900</v>
      </c>
      <c r="E27" s="185">
        <f t="shared" si="1"/>
        <v>56.037991858887381</v>
      </c>
      <c r="F27" s="181" t="s">
        <v>209</v>
      </c>
    </row>
    <row r="28" spans="1:6">
      <c r="A28" s="190"/>
      <c r="B28" s="184" t="s">
        <v>210</v>
      </c>
      <c r="C28" s="192">
        <v>10305686</v>
      </c>
      <c r="D28" s="180">
        <v>11280285</v>
      </c>
      <c r="E28" s="185">
        <f t="shared" si="1"/>
        <v>9.4569056344235598</v>
      </c>
      <c r="F28" s="181"/>
    </row>
    <row r="29" spans="1:6">
      <c r="A29" s="190"/>
      <c r="B29" s="184"/>
      <c r="C29" s="192"/>
      <c r="D29" s="180"/>
      <c r="E29" s="185"/>
      <c r="F29" s="181"/>
    </row>
    <row r="30" spans="1:6">
      <c r="A30" s="183">
        <v>6</v>
      </c>
      <c r="B30" s="184" t="s">
        <v>211</v>
      </c>
      <c r="C30" s="180"/>
      <c r="D30" s="180"/>
      <c r="E30" s="180"/>
      <c r="F30" s="181"/>
    </row>
    <row r="31" spans="1:6">
      <c r="A31" s="190" t="s">
        <v>212</v>
      </c>
      <c r="B31" s="180" t="s">
        <v>213</v>
      </c>
      <c r="C31" s="188">
        <v>198332549</v>
      </c>
      <c r="D31" s="180">
        <v>195443086</v>
      </c>
      <c r="E31" s="185">
        <f t="shared" si="1"/>
        <v>-1.4568778622413612</v>
      </c>
      <c r="F31" s="181"/>
    </row>
    <row r="32" spans="1:6" ht="38.25">
      <c r="A32" s="190">
        <v>6.2</v>
      </c>
      <c r="B32" s="180" t="s">
        <v>214</v>
      </c>
      <c r="C32" s="188">
        <v>10835040</v>
      </c>
      <c r="D32" s="180">
        <v>12811757</v>
      </c>
      <c r="E32" s="185">
        <f t="shared" si="1"/>
        <v>18.243744370117692</v>
      </c>
      <c r="F32" s="181" t="s">
        <v>215</v>
      </c>
    </row>
    <row r="33" spans="1:6" s="173" customFormat="1" ht="25.5">
      <c r="A33" s="190">
        <v>6.3</v>
      </c>
      <c r="B33" s="180" t="s">
        <v>216</v>
      </c>
      <c r="C33" s="188">
        <v>7586127</v>
      </c>
      <c r="D33" s="180">
        <v>5010609</v>
      </c>
      <c r="E33" s="185">
        <f t="shared" si="1"/>
        <v>-33.950367559098339</v>
      </c>
      <c r="F33" s="186" t="s">
        <v>217</v>
      </c>
    </row>
    <row r="34" spans="1:6" ht="25.5">
      <c r="A34" s="190">
        <v>6.4</v>
      </c>
      <c r="B34" s="180" t="s">
        <v>218</v>
      </c>
      <c r="C34" s="188">
        <v>2169774</v>
      </c>
      <c r="D34" s="180">
        <v>0</v>
      </c>
      <c r="E34" s="185">
        <f t="shared" si="1"/>
        <v>-100</v>
      </c>
      <c r="F34" s="181" t="s">
        <v>219</v>
      </c>
    </row>
    <row r="35" spans="1:6">
      <c r="A35" s="190">
        <v>6.5</v>
      </c>
      <c r="B35" s="180" t="s">
        <v>220</v>
      </c>
      <c r="C35" s="185"/>
      <c r="D35" s="180">
        <v>0</v>
      </c>
      <c r="E35" s="185">
        <v>0</v>
      </c>
      <c r="F35" s="181"/>
    </row>
    <row r="36" spans="1:6" s="173" customFormat="1" ht="25.5">
      <c r="A36" s="190">
        <v>6.6</v>
      </c>
      <c r="B36" s="180" t="s">
        <v>221</v>
      </c>
      <c r="C36" s="188">
        <v>8475366</v>
      </c>
      <c r="D36" s="180">
        <v>5011437</v>
      </c>
      <c r="E36" s="185">
        <f t="shared" si="1"/>
        <v>-40.870553554855334</v>
      </c>
      <c r="F36" s="186" t="s">
        <v>222</v>
      </c>
    </row>
    <row r="37" spans="1:6">
      <c r="A37" s="193"/>
      <c r="B37" s="184" t="s">
        <v>223</v>
      </c>
      <c r="C37" s="194">
        <v>227398856</v>
      </c>
      <c r="D37" s="179">
        <v>218276889</v>
      </c>
      <c r="E37" s="185">
        <f t="shared" si="1"/>
        <v>-4.0114392659917346</v>
      </c>
      <c r="F37" s="181"/>
    </row>
    <row r="38" spans="1:6" s="196" customFormat="1" ht="25.5">
      <c r="A38" s="193">
        <v>7</v>
      </c>
      <c r="B38" s="180" t="s">
        <v>224</v>
      </c>
      <c r="C38" s="195">
        <v>95981</v>
      </c>
      <c r="D38" s="195">
        <v>0</v>
      </c>
      <c r="E38" s="185">
        <f t="shared" si="1"/>
        <v>-100</v>
      </c>
      <c r="F38" s="181" t="s">
        <v>225</v>
      </c>
    </row>
    <row r="39" spans="1:6">
      <c r="A39" s="193">
        <v>9.1</v>
      </c>
      <c r="B39" s="186" t="s">
        <v>226</v>
      </c>
      <c r="C39" s="185">
        <v>35341937</v>
      </c>
      <c r="D39" s="179">
        <v>32063659</v>
      </c>
      <c r="E39" s="185">
        <f t="shared" si="1"/>
        <v>-9.2758866046306405</v>
      </c>
      <c r="F39" s="181"/>
    </row>
    <row r="40" spans="1:6" ht="25.5">
      <c r="A40" s="197">
        <v>9.1999999999999993</v>
      </c>
      <c r="B40" s="198" t="s">
        <v>227</v>
      </c>
      <c r="C40" s="185"/>
      <c r="D40" s="179"/>
      <c r="E40" s="185">
        <v>0</v>
      </c>
      <c r="F40" s="181"/>
    </row>
    <row r="41" spans="1:6">
      <c r="A41" s="193">
        <v>10</v>
      </c>
      <c r="B41" s="184" t="s">
        <v>228</v>
      </c>
      <c r="C41" s="185">
        <v>34039038</v>
      </c>
      <c r="D41" s="195">
        <v>36263277</v>
      </c>
      <c r="E41" s="185">
        <f t="shared" si="1"/>
        <v>6.534376794079785</v>
      </c>
      <c r="F41" s="181"/>
    </row>
    <row r="42" spans="1:6">
      <c r="A42" s="193">
        <v>11</v>
      </c>
      <c r="B42" s="184" t="s">
        <v>229</v>
      </c>
      <c r="C42" s="194">
        <v>444875537</v>
      </c>
      <c r="D42" s="179">
        <v>447425180</v>
      </c>
      <c r="E42" s="185">
        <f t="shared" si="1"/>
        <v>0.57311377856229484</v>
      </c>
      <c r="F42" s="181"/>
    </row>
    <row r="43" spans="1:6" ht="41.25" customHeight="1">
      <c r="A43" s="190">
        <v>12</v>
      </c>
      <c r="B43" s="184" t="s">
        <v>230</v>
      </c>
      <c r="C43" s="189">
        <v>12538176</v>
      </c>
      <c r="D43" s="180">
        <v>37693733</v>
      </c>
      <c r="E43" s="185">
        <f t="shared" si="1"/>
        <v>200.63171070497017</v>
      </c>
      <c r="F43" s="181" t="s">
        <v>231</v>
      </c>
    </row>
    <row r="44" spans="1:6">
      <c r="A44" s="193">
        <v>13</v>
      </c>
      <c r="B44" s="184" t="s">
        <v>232</v>
      </c>
      <c r="C44" s="182">
        <v>432337361</v>
      </c>
      <c r="D44" s="179">
        <v>409731447</v>
      </c>
      <c r="E44" s="185">
        <f t="shared" si="1"/>
        <v>-5.2287671710148595</v>
      </c>
      <c r="F44" s="181"/>
    </row>
    <row r="45" spans="1:6" s="173" customFormat="1" ht="39.75" customHeight="1">
      <c r="A45" s="190">
        <v>14</v>
      </c>
      <c r="B45" s="186" t="s">
        <v>233</v>
      </c>
      <c r="C45" s="190" t="s">
        <v>234</v>
      </c>
      <c r="D45" s="190" t="s">
        <v>234</v>
      </c>
      <c r="E45" s="180"/>
      <c r="F45" s="186"/>
    </row>
  </sheetData>
  <pageMargins left="0.49" right="0.28999999999999998" top="0.51" bottom="0.55000000000000004" header="0.31496062992125984" footer="0.31496062992125984"/>
  <pageSetup paperSize="9" scale="8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6"/>
  <sheetViews>
    <sheetView workbookViewId="0">
      <selection activeCell="D13" sqref="D13"/>
    </sheetView>
  </sheetViews>
  <sheetFormatPr defaultRowHeight="12.75"/>
  <cols>
    <col min="1" max="1" width="6.5" style="170" customWidth="1"/>
    <col min="2" max="2" width="45.33203125" style="172" customWidth="1"/>
    <col min="3" max="3" width="14" style="172" customWidth="1"/>
    <col min="4" max="4" width="11.83203125" style="172" customWidth="1"/>
    <col min="5" max="5" width="12.5" style="173" customWidth="1"/>
    <col min="6" max="6" width="54.1640625" style="174" customWidth="1"/>
    <col min="7" max="12" width="13.5" style="172" customWidth="1"/>
    <col min="13" max="36" width="2.33203125" style="172" bestFit="1" customWidth="1"/>
    <col min="37" max="16384" width="9.33203125" style="172"/>
  </cols>
  <sheetData>
    <row r="2" spans="1:6" ht="15.75">
      <c r="B2" s="171" t="s">
        <v>179</v>
      </c>
    </row>
    <row r="3" spans="1:6" ht="15">
      <c r="B3" s="175" t="s">
        <v>180</v>
      </c>
    </row>
    <row r="4" spans="1:6" ht="4.5" customHeight="1">
      <c r="B4" s="175"/>
    </row>
    <row r="5" spans="1:6" ht="15">
      <c r="B5" s="175" t="s">
        <v>181</v>
      </c>
    </row>
    <row r="7" spans="1:6" s="174" customFormat="1" ht="30" customHeight="1">
      <c r="A7" s="176" t="s">
        <v>182</v>
      </c>
      <c r="B7" s="176" t="s">
        <v>183</v>
      </c>
      <c r="C7" s="177" t="s">
        <v>62</v>
      </c>
      <c r="D7" s="177" t="s">
        <v>76</v>
      </c>
      <c r="E7" s="177" t="s">
        <v>235</v>
      </c>
      <c r="F7" s="177" t="s">
        <v>185</v>
      </c>
    </row>
    <row r="8" spans="1:6">
      <c r="A8" s="178" t="s">
        <v>186</v>
      </c>
      <c r="B8" s="178">
        <v>1</v>
      </c>
      <c r="C8" s="179"/>
      <c r="D8" s="179"/>
      <c r="E8" s="180"/>
      <c r="F8" s="181"/>
    </row>
    <row r="9" spans="1:6">
      <c r="A9" s="178" t="s">
        <v>187</v>
      </c>
      <c r="B9" s="182" t="s">
        <v>188</v>
      </c>
      <c r="C9" s="179"/>
      <c r="D9" s="179"/>
      <c r="E9" s="180"/>
      <c r="F9" s="181"/>
    </row>
    <row r="10" spans="1:6" ht="25.5">
      <c r="A10" s="178">
        <v>1</v>
      </c>
      <c r="B10" s="182" t="s">
        <v>189</v>
      </c>
      <c r="C10" s="179">
        <v>14829645</v>
      </c>
      <c r="D10" s="179">
        <v>5197987</v>
      </c>
      <c r="E10" s="185">
        <f>((D10-C10)/C10)*100</f>
        <v>-64.948675440308918</v>
      </c>
      <c r="F10" s="186" t="s">
        <v>236</v>
      </c>
    </row>
    <row r="11" spans="1:6">
      <c r="A11" s="178"/>
      <c r="B11" s="182"/>
      <c r="C11" s="179"/>
      <c r="D11" s="179"/>
      <c r="E11" s="180"/>
      <c r="F11" s="181"/>
    </row>
    <row r="12" spans="1:6">
      <c r="A12" s="178">
        <v>2</v>
      </c>
      <c r="B12" s="184" t="s">
        <v>191</v>
      </c>
      <c r="C12" s="179"/>
      <c r="D12" s="179"/>
      <c r="E12" s="180"/>
      <c r="F12" s="181"/>
    </row>
    <row r="13" spans="1:6" s="173" customFormat="1">
      <c r="A13" s="183">
        <v>2.1</v>
      </c>
      <c r="B13" s="184" t="s">
        <v>192</v>
      </c>
      <c r="C13" s="180">
        <v>21267115</v>
      </c>
      <c r="D13" s="180">
        <v>19574814</v>
      </c>
      <c r="E13" s="185">
        <f t="shared" ref="E13:E44" si="0">((D13-C13)/C13)*100</f>
        <v>-7.957360460034189</v>
      </c>
      <c r="F13" s="186"/>
    </row>
    <row r="14" spans="1:6" s="173" customFormat="1" ht="76.5">
      <c r="A14" s="183">
        <v>2.2000000000000002</v>
      </c>
      <c r="B14" s="184" t="s">
        <v>194</v>
      </c>
      <c r="C14" s="180">
        <v>79071127</v>
      </c>
      <c r="D14" s="180">
        <v>61771476</v>
      </c>
      <c r="E14" s="185">
        <f t="shared" si="0"/>
        <v>-21.878594192795557</v>
      </c>
      <c r="F14" s="186" t="s">
        <v>237</v>
      </c>
    </row>
    <row r="15" spans="1:6">
      <c r="A15" s="178"/>
      <c r="B15" s="184" t="s">
        <v>238</v>
      </c>
      <c r="C15" s="182">
        <v>100338242</v>
      </c>
      <c r="D15" s="182">
        <v>81346290</v>
      </c>
      <c r="E15" s="185">
        <f t="shared" si="0"/>
        <v>-18.927929791713911</v>
      </c>
      <c r="F15" s="181"/>
    </row>
    <row r="16" spans="1:6">
      <c r="A16" s="178"/>
      <c r="B16" s="184"/>
      <c r="C16" s="179"/>
      <c r="D16" s="179"/>
      <c r="E16" s="185"/>
      <c r="F16" s="181"/>
    </row>
    <row r="17" spans="1:6" ht="38.25">
      <c r="A17" s="178">
        <v>3</v>
      </c>
      <c r="B17" s="184" t="s">
        <v>195</v>
      </c>
      <c r="C17" s="179">
        <v>12035923</v>
      </c>
      <c r="D17" s="179">
        <v>15329202</v>
      </c>
      <c r="E17" s="185">
        <f t="shared" si="0"/>
        <v>27.362080997028642</v>
      </c>
      <c r="F17" s="186" t="s">
        <v>239</v>
      </c>
    </row>
    <row r="18" spans="1:6" s="173" customFormat="1">
      <c r="A18" s="183">
        <v>4</v>
      </c>
      <c r="B18" s="184" t="s">
        <v>197</v>
      </c>
      <c r="C18" s="180">
        <v>22337260</v>
      </c>
      <c r="D18" s="180">
        <v>23784631</v>
      </c>
      <c r="E18" s="185">
        <f t="shared" si="0"/>
        <v>6.4796264179223417</v>
      </c>
      <c r="F18" s="186"/>
    </row>
    <row r="19" spans="1:6">
      <c r="A19" s="178"/>
      <c r="B19" s="184"/>
      <c r="C19" s="179"/>
      <c r="D19" s="179"/>
      <c r="E19" s="185"/>
      <c r="F19" s="181"/>
    </row>
    <row r="20" spans="1:6">
      <c r="A20" s="178">
        <v>5</v>
      </c>
      <c r="B20" s="184" t="s">
        <v>198</v>
      </c>
      <c r="C20" s="179"/>
      <c r="D20" s="179"/>
      <c r="E20" s="185"/>
      <c r="F20" s="181"/>
    </row>
    <row r="21" spans="1:6" ht="25.5">
      <c r="A21" s="193">
        <v>5.0999999999999996</v>
      </c>
      <c r="B21" s="180" t="s">
        <v>199</v>
      </c>
      <c r="C21" s="179">
        <v>4247851</v>
      </c>
      <c r="D21" s="179">
        <v>4879972</v>
      </c>
      <c r="E21" s="185">
        <f t="shared" si="0"/>
        <v>14.880959807676868</v>
      </c>
      <c r="F21" s="186" t="s">
        <v>240</v>
      </c>
    </row>
    <row r="22" spans="1:6" ht="25.5">
      <c r="A22" s="193">
        <v>5.2</v>
      </c>
      <c r="B22" s="180" t="s">
        <v>200</v>
      </c>
      <c r="C22" s="179">
        <v>6000</v>
      </c>
      <c r="D22" s="179">
        <v>7000</v>
      </c>
      <c r="E22" s="185">
        <f t="shared" si="0"/>
        <v>16.666666666666664</v>
      </c>
      <c r="F22" s="181" t="s">
        <v>241</v>
      </c>
    </row>
    <row r="23" spans="1:6" ht="25.5">
      <c r="A23" s="193">
        <v>5.3</v>
      </c>
      <c r="B23" s="180" t="s">
        <v>202</v>
      </c>
      <c r="C23" s="179">
        <v>4069151</v>
      </c>
      <c r="D23" s="179">
        <v>4958954</v>
      </c>
      <c r="E23" s="185">
        <f t="shared" si="0"/>
        <v>21.86704302691151</v>
      </c>
      <c r="F23" s="186" t="s">
        <v>242</v>
      </c>
    </row>
    <row r="24" spans="1:6" ht="51">
      <c r="A24" s="193">
        <v>5.4</v>
      </c>
      <c r="B24" s="180" t="s">
        <v>203</v>
      </c>
      <c r="C24" s="179">
        <v>2455344</v>
      </c>
      <c r="D24" s="179">
        <v>4442359</v>
      </c>
      <c r="E24" s="185">
        <f t="shared" si="0"/>
        <v>80.926134993711671</v>
      </c>
      <c r="F24" s="186" t="s">
        <v>243</v>
      </c>
    </row>
    <row r="25" spans="1:6">
      <c r="A25" s="193">
        <v>5.5</v>
      </c>
      <c r="B25" s="180" t="s">
        <v>205</v>
      </c>
      <c r="C25" s="179">
        <v>495039</v>
      </c>
      <c r="D25" s="179">
        <v>504574</v>
      </c>
      <c r="E25" s="185">
        <f t="shared" si="0"/>
        <v>1.9261108720727054</v>
      </c>
      <c r="F25" s="181"/>
    </row>
    <row r="26" spans="1:6">
      <c r="A26" s="193">
        <v>5.6</v>
      </c>
      <c r="B26" s="180" t="s">
        <v>207</v>
      </c>
      <c r="C26" s="179">
        <v>0</v>
      </c>
      <c r="D26" s="179">
        <v>0</v>
      </c>
      <c r="E26" s="185">
        <v>0</v>
      </c>
      <c r="F26" s="181"/>
    </row>
    <row r="27" spans="1:6" ht="25.5">
      <c r="A27" s="193">
        <v>5.7</v>
      </c>
      <c r="B27" s="180" t="s">
        <v>208</v>
      </c>
      <c r="C27" s="179">
        <v>6900</v>
      </c>
      <c r="D27" s="179">
        <v>11837</v>
      </c>
      <c r="E27" s="185">
        <f t="shared" si="0"/>
        <v>71.550724637681157</v>
      </c>
      <c r="F27" s="186" t="s">
        <v>244</v>
      </c>
    </row>
    <row r="28" spans="1:6">
      <c r="A28" s="193"/>
      <c r="B28" s="184" t="s">
        <v>210</v>
      </c>
      <c r="C28" s="182">
        <v>11280285</v>
      </c>
      <c r="D28" s="182">
        <v>14804696</v>
      </c>
      <c r="E28" s="185">
        <f t="shared" si="0"/>
        <v>31.243988959498807</v>
      </c>
      <c r="F28" s="181"/>
    </row>
    <row r="29" spans="1:6">
      <c r="A29" s="193"/>
      <c r="B29" s="184"/>
      <c r="C29" s="179"/>
      <c r="D29" s="179"/>
      <c r="E29" s="185"/>
      <c r="F29" s="181"/>
    </row>
    <row r="30" spans="1:6">
      <c r="A30" s="178">
        <v>6</v>
      </c>
      <c r="B30" s="184" t="s">
        <v>211</v>
      </c>
      <c r="C30" s="179"/>
      <c r="D30" s="179"/>
      <c r="E30" s="185">
        <v>0</v>
      </c>
      <c r="F30" s="181"/>
    </row>
    <row r="31" spans="1:6">
      <c r="A31" s="193" t="s">
        <v>212</v>
      </c>
      <c r="B31" s="180" t="s">
        <v>213</v>
      </c>
      <c r="C31" s="179">
        <v>195443086</v>
      </c>
      <c r="D31" s="179">
        <v>203350689</v>
      </c>
      <c r="E31" s="185">
        <f t="shared" si="0"/>
        <v>4.0459875874043458</v>
      </c>
      <c r="F31" s="181"/>
    </row>
    <row r="32" spans="1:6" ht="38.25">
      <c r="A32" s="193">
        <v>6.2</v>
      </c>
      <c r="B32" s="180" t="s">
        <v>214</v>
      </c>
      <c r="C32" s="179">
        <v>12811757</v>
      </c>
      <c r="D32" s="179">
        <v>14676338</v>
      </c>
      <c r="E32" s="185">
        <f t="shared" si="0"/>
        <v>14.553671288020839</v>
      </c>
      <c r="F32" s="186" t="s">
        <v>245</v>
      </c>
    </row>
    <row r="33" spans="1:6" s="173" customFormat="1">
      <c r="A33" s="190">
        <v>6.3</v>
      </c>
      <c r="B33" s="180" t="s">
        <v>216</v>
      </c>
      <c r="C33" s="180">
        <v>5010609</v>
      </c>
      <c r="D33" s="180">
        <v>6463737</v>
      </c>
      <c r="E33" s="185">
        <f t="shared" si="0"/>
        <v>29.001025623831357</v>
      </c>
      <c r="F33" s="186" t="s">
        <v>246</v>
      </c>
    </row>
    <row r="34" spans="1:6">
      <c r="A34" s="193">
        <v>6.4</v>
      </c>
      <c r="B34" s="180" t="s">
        <v>218</v>
      </c>
      <c r="C34" s="179">
        <v>0</v>
      </c>
      <c r="D34" s="179">
        <v>739651</v>
      </c>
      <c r="E34" s="185">
        <v>100</v>
      </c>
      <c r="F34" s="181" t="s">
        <v>219</v>
      </c>
    </row>
    <row r="35" spans="1:6">
      <c r="A35" s="193">
        <v>6.5</v>
      </c>
      <c r="B35" s="180" t="s">
        <v>220</v>
      </c>
      <c r="C35" s="179">
        <v>0</v>
      </c>
      <c r="D35" s="179"/>
      <c r="E35" s="185">
        <v>0</v>
      </c>
      <c r="F35" s="181"/>
    </row>
    <row r="36" spans="1:6" s="173" customFormat="1" ht="25.5">
      <c r="A36" s="190">
        <v>6.6</v>
      </c>
      <c r="B36" s="180" t="s">
        <v>221</v>
      </c>
      <c r="C36" s="180">
        <v>5011437</v>
      </c>
      <c r="D36" s="180">
        <v>8652446</v>
      </c>
      <c r="E36" s="185">
        <f t="shared" si="0"/>
        <v>72.653991260390981</v>
      </c>
      <c r="F36" s="186" t="s">
        <v>247</v>
      </c>
    </row>
    <row r="37" spans="1:6">
      <c r="A37" s="193"/>
      <c r="B37" s="184" t="s">
        <v>223</v>
      </c>
      <c r="C37" s="179">
        <v>218276889</v>
      </c>
      <c r="D37" s="179">
        <v>233882861</v>
      </c>
      <c r="E37" s="185">
        <f t="shared" si="0"/>
        <v>7.1496217815345542</v>
      </c>
      <c r="F37" s="181"/>
    </row>
    <row r="38" spans="1:6" s="196" customFormat="1" ht="25.5">
      <c r="A38" s="193">
        <v>7</v>
      </c>
      <c r="B38" s="180" t="s">
        <v>224</v>
      </c>
      <c r="C38" s="195">
        <v>0</v>
      </c>
      <c r="D38" s="182">
        <v>33987</v>
      </c>
      <c r="E38" s="185">
        <v>100</v>
      </c>
      <c r="F38" s="186" t="s">
        <v>248</v>
      </c>
    </row>
    <row r="39" spans="1:6">
      <c r="A39" s="193">
        <v>9.1</v>
      </c>
      <c r="B39" s="186" t="s">
        <v>226</v>
      </c>
      <c r="C39" s="179"/>
      <c r="D39" s="179"/>
      <c r="E39" s="185">
        <v>0</v>
      </c>
      <c r="F39" s="181"/>
    </row>
    <row r="40" spans="1:6" ht="25.5">
      <c r="A40" s="197">
        <v>9.1999999999999993</v>
      </c>
      <c r="B40" s="198" t="s">
        <v>227</v>
      </c>
      <c r="C40" s="179">
        <v>32063659</v>
      </c>
      <c r="D40" s="179">
        <v>34517604</v>
      </c>
      <c r="E40" s="185">
        <f t="shared" si="0"/>
        <v>7.6533529750924565</v>
      </c>
      <c r="F40" s="181"/>
    </row>
    <row r="41" spans="1:6">
      <c r="A41" s="193">
        <v>10</v>
      </c>
      <c r="B41" s="184" t="s">
        <v>228</v>
      </c>
      <c r="C41" s="195">
        <v>36263277</v>
      </c>
      <c r="D41" s="179">
        <v>38002759</v>
      </c>
      <c r="E41" s="185">
        <f t="shared" si="0"/>
        <v>4.7968141434101508</v>
      </c>
      <c r="F41" s="181"/>
    </row>
    <row r="42" spans="1:6">
      <c r="A42" s="193">
        <v>11</v>
      </c>
      <c r="B42" s="184" t="s">
        <v>229</v>
      </c>
      <c r="C42" s="179">
        <v>447425180</v>
      </c>
      <c r="D42" s="179">
        <v>446900017</v>
      </c>
      <c r="E42" s="185">
        <f t="shared" si="0"/>
        <v>-0.11737448482447947</v>
      </c>
      <c r="F42" s="181"/>
    </row>
    <row r="43" spans="1:6" ht="51">
      <c r="A43" s="193">
        <v>12</v>
      </c>
      <c r="B43" s="184" t="s">
        <v>230</v>
      </c>
      <c r="C43" s="179">
        <v>37693733</v>
      </c>
      <c r="D43" s="179">
        <v>11283685</v>
      </c>
      <c r="E43" s="185">
        <f t="shared" si="0"/>
        <v>-70.064824834409478</v>
      </c>
      <c r="F43" s="186" t="s">
        <v>249</v>
      </c>
    </row>
    <row r="44" spans="1:6">
      <c r="A44" s="193">
        <v>13</v>
      </c>
      <c r="B44" s="184" t="s">
        <v>232</v>
      </c>
      <c r="C44" s="179">
        <v>409731447</v>
      </c>
      <c r="D44" s="180">
        <v>435616332</v>
      </c>
      <c r="E44" s="185">
        <f t="shared" si="0"/>
        <v>6.3175246102113318</v>
      </c>
      <c r="F44" s="181"/>
    </row>
    <row r="45" spans="1:6" s="173" customFormat="1" ht="38.25">
      <c r="A45" s="190">
        <v>14</v>
      </c>
      <c r="B45" s="186" t="s">
        <v>233</v>
      </c>
      <c r="C45" s="190" t="s">
        <v>234</v>
      </c>
      <c r="D45" s="190" t="s">
        <v>234</v>
      </c>
      <c r="E45" s="180"/>
      <c r="F45" s="186"/>
    </row>
    <row r="46" spans="1:6">
      <c r="A46" s="199"/>
      <c r="B46" s="200"/>
    </row>
  </sheetData>
  <pageMargins left="0.36" right="0.31496062992125984" top="0.54" bottom="0.47244094488188981" header="0.31496062992125984" footer="0.31496062992125984"/>
  <pageSetup paperSize="9" scale="7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86"/>
  <sheetViews>
    <sheetView view="pageBreakPreview" zoomScale="60" zoomScaleNormal="100" workbookViewId="0">
      <selection activeCell="D13" sqref="D13"/>
    </sheetView>
  </sheetViews>
  <sheetFormatPr defaultRowHeight="12.75"/>
  <cols>
    <col min="1" max="1" width="8.5" style="201" customWidth="1"/>
    <col min="2" max="2" width="38.33203125" style="203" customWidth="1"/>
    <col min="3" max="4" width="17" style="203" customWidth="1"/>
    <col min="5" max="5" width="11.33203125" style="201" customWidth="1"/>
    <col min="6" max="6" width="60.5" style="203" customWidth="1"/>
    <col min="7" max="19" width="13.5" style="203" customWidth="1"/>
    <col min="20" max="43" width="2.33203125" style="203" bestFit="1" customWidth="1"/>
    <col min="44" max="16384" width="9.33203125" style="203"/>
  </cols>
  <sheetData>
    <row r="2" spans="1:6" ht="27" customHeight="1">
      <c r="B2" s="202" t="s">
        <v>179</v>
      </c>
      <c r="C2" s="202"/>
      <c r="D2" s="202"/>
      <c r="E2" s="202"/>
      <c r="F2" s="202"/>
    </row>
    <row r="3" spans="1:6" ht="16.5" customHeight="1">
      <c r="B3" s="204" t="s">
        <v>180</v>
      </c>
      <c r="C3" s="204"/>
      <c r="D3" s="204"/>
      <c r="E3" s="204"/>
      <c r="F3" s="204"/>
    </row>
    <row r="4" spans="1:6" ht="15">
      <c r="B4" s="205"/>
    </row>
    <row r="5" spans="1:6" ht="18.75" customHeight="1">
      <c r="B5" s="204" t="s">
        <v>181</v>
      </c>
      <c r="C5" s="204"/>
      <c r="D5" s="204"/>
      <c r="E5" s="204"/>
      <c r="F5" s="204"/>
    </row>
    <row r="7" spans="1:6" ht="25.5">
      <c r="A7" s="206" t="s">
        <v>182</v>
      </c>
      <c r="B7" s="206" t="s">
        <v>183</v>
      </c>
      <c r="C7" s="207" t="s">
        <v>76</v>
      </c>
      <c r="D7" s="207" t="s">
        <v>63</v>
      </c>
      <c r="E7" s="207" t="s">
        <v>235</v>
      </c>
      <c r="F7" s="207" t="s">
        <v>185</v>
      </c>
    </row>
    <row r="8" spans="1:6">
      <c r="A8" s="208" t="s">
        <v>186</v>
      </c>
      <c r="B8" s="208">
        <v>1</v>
      </c>
      <c r="C8" s="186"/>
      <c r="D8" s="186"/>
      <c r="E8" s="209"/>
      <c r="F8" s="186"/>
    </row>
    <row r="9" spans="1:6">
      <c r="A9" s="208" t="s">
        <v>187</v>
      </c>
      <c r="B9" s="210" t="s">
        <v>188</v>
      </c>
      <c r="C9" s="186"/>
      <c r="D9" s="186"/>
      <c r="E9" s="209"/>
      <c r="F9" s="186"/>
    </row>
    <row r="10" spans="1:6" ht="25.5">
      <c r="A10" s="208">
        <v>1</v>
      </c>
      <c r="B10" s="210" t="s">
        <v>189</v>
      </c>
      <c r="C10" s="186">
        <v>5197987</v>
      </c>
      <c r="D10" s="186">
        <v>9885352</v>
      </c>
      <c r="E10" s="211">
        <f>((D10-C10)/C10)*100</f>
        <v>90.176543342643996</v>
      </c>
      <c r="F10" s="186" t="s">
        <v>250</v>
      </c>
    </row>
    <row r="11" spans="1:6">
      <c r="A11" s="208"/>
      <c r="B11" s="210"/>
      <c r="C11" s="186"/>
      <c r="D11" s="186"/>
      <c r="E11" s="209"/>
      <c r="F11" s="186"/>
    </row>
    <row r="12" spans="1:6">
      <c r="A12" s="208">
        <v>2</v>
      </c>
      <c r="B12" s="210" t="s">
        <v>191</v>
      </c>
      <c r="C12" s="186"/>
      <c r="D12" s="186"/>
      <c r="E12" s="209"/>
      <c r="F12" s="186"/>
    </row>
    <row r="13" spans="1:6" ht="63.75">
      <c r="A13" s="208">
        <v>2.1</v>
      </c>
      <c r="B13" s="210" t="s">
        <v>192</v>
      </c>
      <c r="C13" s="186">
        <v>19574814</v>
      </c>
      <c r="D13" s="186">
        <v>29215809</v>
      </c>
      <c r="E13" s="211">
        <f t="shared" ref="E13:E44" si="0">((D13-C13)/C13)*100</f>
        <v>49.252038869947881</v>
      </c>
      <c r="F13" s="186" t="s">
        <v>251</v>
      </c>
    </row>
    <row r="14" spans="1:6" ht="51">
      <c r="A14" s="208">
        <v>2.2000000000000002</v>
      </c>
      <c r="B14" s="210" t="s">
        <v>194</v>
      </c>
      <c r="C14" s="186">
        <v>61771476</v>
      </c>
      <c r="D14" s="186">
        <v>79212492</v>
      </c>
      <c r="E14" s="211">
        <f t="shared" si="0"/>
        <v>28.234740578321293</v>
      </c>
      <c r="F14" s="186" t="s">
        <v>252</v>
      </c>
    </row>
    <row r="15" spans="1:6" ht="25.5">
      <c r="A15" s="208"/>
      <c r="B15" s="210" t="s">
        <v>238</v>
      </c>
      <c r="C15" s="186">
        <v>81346290</v>
      </c>
      <c r="D15" s="186">
        <v>108428301</v>
      </c>
      <c r="E15" s="211">
        <f t="shared" si="0"/>
        <v>33.292250943466506</v>
      </c>
      <c r="F15" s="186"/>
    </row>
    <row r="16" spans="1:6">
      <c r="A16" s="208"/>
      <c r="B16" s="210"/>
      <c r="C16" s="186"/>
      <c r="D16" s="186"/>
      <c r="E16" s="211"/>
      <c r="F16" s="186"/>
    </row>
    <row r="17" spans="1:6" ht="25.5">
      <c r="A17" s="208">
        <v>3</v>
      </c>
      <c r="B17" s="210" t="s">
        <v>195</v>
      </c>
      <c r="C17" s="186">
        <v>15329202</v>
      </c>
      <c r="D17" s="186">
        <v>21682132</v>
      </c>
      <c r="E17" s="211">
        <f t="shared" si="0"/>
        <v>41.44331844540897</v>
      </c>
      <c r="F17" s="186" t="s">
        <v>253</v>
      </c>
    </row>
    <row r="18" spans="1:6" ht="25.5">
      <c r="A18" s="208">
        <v>4</v>
      </c>
      <c r="B18" s="210" t="s">
        <v>197</v>
      </c>
      <c r="C18" s="186">
        <v>23784631</v>
      </c>
      <c r="D18" s="186">
        <v>26127429</v>
      </c>
      <c r="E18" s="211">
        <f t="shared" si="0"/>
        <v>9.8500498073735088</v>
      </c>
      <c r="F18" s="186" t="s">
        <v>254</v>
      </c>
    </row>
    <row r="19" spans="1:6">
      <c r="A19" s="208"/>
      <c r="B19" s="210"/>
      <c r="C19" s="186"/>
      <c r="D19" s="186"/>
      <c r="E19" s="211"/>
      <c r="F19" s="186"/>
    </row>
    <row r="20" spans="1:6">
      <c r="A20" s="208">
        <v>5</v>
      </c>
      <c r="B20" s="210" t="s">
        <v>198</v>
      </c>
      <c r="C20" s="186"/>
      <c r="D20" s="186"/>
      <c r="E20" s="211"/>
      <c r="F20" s="186"/>
    </row>
    <row r="21" spans="1:6">
      <c r="A21" s="209">
        <v>5.0999999999999996</v>
      </c>
      <c r="B21" s="186" t="s">
        <v>199</v>
      </c>
      <c r="C21" s="186">
        <v>4879972</v>
      </c>
      <c r="D21" s="186">
        <v>4564028</v>
      </c>
      <c r="E21" s="211">
        <f t="shared" si="0"/>
        <v>-6.47429944270172</v>
      </c>
      <c r="F21" s="186"/>
    </row>
    <row r="22" spans="1:6" ht="25.5">
      <c r="A22" s="209">
        <v>5.2</v>
      </c>
      <c r="B22" s="186" t="s">
        <v>200</v>
      </c>
      <c r="C22" s="186">
        <v>7000</v>
      </c>
      <c r="D22" s="186">
        <v>10000</v>
      </c>
      <c r="E22" s="211">
        <f t="shared" si="0"/>
        <v>42.857142857142854</v>
      </c>
      <c r="F22" s="186" t="s">
        <v>255</v>
      </c>
    </row>
    <row r="23" spans="1:6">
      <c r="A23" s="209">
        <v>5.3</v>
      </c>
      <c r="B23" s="186" t="s">
        <v>202</v>
      </c>
      <c r="C23" s="186">
        <v>4958954</v>
      </c>
      <c r="D23" s="186">
        <v>4657580</v>
      </c>
      <c r="E23" s="211">
        <f t="shared" si="0"/>
        <v>-6.0773703486662711</v>
      </c>
      <c r="F23" s="186"/>
    </row>
    <row r="24" spans="1:6" ht="25.5">
      <c r="A24" s="209">
        <v>5.4</v>
      </c>
      <c r="B24" s="186" t="s">
        <v>203</v>
      </c>
      <c r="C24" s="186">
        <v>4442359</v>
      </c>
      <c r="D24" s="186">
        <v>4090014</v>
      </c>
      <c r="E24" s="211">
        <f t="shared" si="0"/>
        <v>-7.9314841506505891</v>
      </c>
      <c r="F24" s="186"/>
    </row>
    <row r="25" spans="1:6" ht="38.25">
      <c r="A25" s="209">
        <v>5.5</v>
      </c>
      <c r="B25" s="186" t="s">
        <v>205</v>
      </c>
      <c r="C25" s="186">
        <v>504574</v>
      </c>
      <c r="D25" s="186">
        <v>764698</v>
      </c>
      <c r="E25" s="211">
        <f t="shared" si="0"/>
        <v>51.553191405026809</v>
      </c>
      <c r="F25" s="186" t="s">
        <v>256</v>
      </c>
    </row>
    <row r="26" spans="1:6">
      <c r="A26" s="209">
        <v>5.6</v>
      </c>
      <c r="B26" s="186" t="s">
        <v>207</v>
      </c>
      <c r="C26" s="186">
        <v>0</v>
      </c>
      <c r="D26" s="186">
        <v>0</v>
      </c>
      <c r="E26" s="211">
        <v>0</v>
      </c>
      <c r="F26" s="186"/>
    </row>
    <row r="27" spans="1:6">
      <c r="A27" s="209">
        <v>5.7</v>
      </c>
      <c r="B27" s="186" t="s">
        <v>208</v>
      </c>
      <c r="C27" s="186">
        <v>11837</v>
      </c>
      <c r="D27" s="186">
        <v>11500</v>
      </c>
      <c r="E27" s="211">
        <f t="shared" si="0"/>
        <v>-2.8470051533327703</v>
      </c>
      <c r="F27" s="186"/>
    </row>
    <row r="28" spans="1:6" ht="25.5">
      <c r="A28" s="209"/>
      <c r="B28" s="210" t="s">
        <v>210</v>
      </c>
      <c r="C28" s="210">
        <v>14804696</v>
      </c>
      <c r="D28" s="210">
        <v>14097820</v>
      </c>
      <c r="E28" s="211">
        <f t="shared" si="0"/>
        <v>-4.7746741979706977</v>
      </c>
      <c r="F28" s="186"/>
    </row>
    <row r="29" spans="1:6">
      <c r="A29" s="209"/>
      <c r="B29" s="210"/>
      <c r="C29" s="186"/>
      <c r="D29" s="186"/>
      <c r="E29" s="211"/>
      <c r="F29" s="186"/>
    </row>
    <row r="30" spans="1:6">
      <c r="A30" s="208">
        <v>6</v>
      </c>
      <c r="B30" s="210" t="s">
        <v>211</v>
      </c>
      <c r="C30" s="186"/>
      <c r="D30" s="186"/>
      <c r="E30" s="211"/>
      <c r="F30" s="186"/>
    </row>
    <row r="31" spans="1:6">
      <c r="A31" s="209" t="s">
        <v>212</v>
      </c>
      <c r="B31" s="186" t="s">
        <v>213</v>
      </c>
      <c r="C31" s="186">
        <v>203350689</v>
      </c>
      <c r="D31" s="186">
        <v>213264348</v>
      </c>
      <c r="E31" s="211">
        <f t="shared" si="0"/>
        <v>4.8751538776443493</v>
      </c>
      <c r="F31" s="186"/>
    </row>
    <row r="32" spans="1:6" ht="38.25">
      <c r="A32" s="209">
        <v>6.2</v>
      </c>
      <c r="B32" s="186" t="s">
        <v>214</v>
      </c>
      <c r="C32" s="186">
        <v>14676338</v>
      </c>
      <c r="D32" s="186">
        <v>17337169</v>
      </c>
      <c r="E32" s="211">
        <f t="shared" si="0"/>
        <v>18.130074409570014</v>
      </c>
      <c r="F32" s="186" t="s">
        <v>257</v>
      </c>
    </row>
    <row r="33" spans="1:6">
      <c r="A33" s="209">
        <v>6.3</v>
      </c>
      <c r="B33" s="186" t="s">
        <v>216</v>
      </c>
      <c r="C33" s="186">
        <v>6463737</v>
      </c>
      <c r="D33" s="186">
        <v>6871798</v>
      </c>
      <c r="E33" s="211">
        <f t="shared" si="0"/>
        <v>6.3130817358441407</v>
      </c>
      <c r="F33" s="186"/>
    </row>
    <row r="34" spans="1:6">
      <c r="A34" s="209">
        <v>6.4</v>
      </c>
      <c r="B34" s="186" t="s">
        <v>218</v>
      </c>
      <c r="C34" s="186">
        <v>739651</v>
      </c>
      <c r="D34" s="186">
        <v>0</v>
      </c>
      <c r="E34" s="211">
        <f t="shared" si="0"/>
        <v>-100</v>
      </c>
      <c r="F34" s="186" t="s">
        <v>219</v>
      </c>
    </row>
    <row r="35" spans="1:6">
      <c r="A35" s="209">
        <v>6.5</v>
      </c>
      <c r="B35" s="186" t="s">
        <v>220</v>
      </c>
      <c r="C35" s="186"/>
      <c r="D35" s="186"/>
      <c r="E35" s="211"/>
      <c r="F35" s="186"/>
    </row>
    <row r="36" spans="1:6">
      <c r="A36" s="209">
        <v>6.6</v>
      </c>
      <c r="B36" s="186" t="s">
        <v>221</v>
      </c>
      <c r="C36" s="186">
        <v>8652446</v>
      </c>
      <c r="D36" s="186">
        <v>9502621</v>
      </c>
      <c r="E36" s="211">
        <f t="shared" si="0"/>
        <v>9.8258342207509877</v>
      </c>
      <c r="F36" s="186" t="s">
        <v>258</v>
      </c>
    </row>
    <row r="37" spans="1:6">
      <c r="A37" s="209"/>
      <c r="B37" s="210" t="s">
        <v>223</v>
      </c>
      <c r="C37" s="210">
        <v>233882861</v>
      </c>
      <c r="D37" s="210">
        <v>246975936</v>
      </c>
      <c r="E37" s="211">
        <f t="shared" si="0"/>
        <v>5.5981335887626242</v>
      </c>
      <c r="F37" s="186"/>
    </row>
    <row r="38" spans="1:6" s="212" customFormat="1" ht="25.5">
      <c r="A38" s="209">
        <v>7</v>
      </c>
      <c r="B38" s="186" t="s">
        <v>224</v>
      </c>
      <c r="C38" s="210">
        <v>33987</v>
      </c>
      <c r="D38" s="210">
        <v>0</v>
      </c>
      <c r="E38" s="211">
        <f t="shared" si="0"/>
        <v>-100</v>
      </c>
      <c r="F38" s="186" t="s">
        <v>259</v>
      </c>
    </row>
    <row r="39" spans="1:6">
      <c r="A39" s="209">
        <v>9.1</v>
      </c>
      <c r="B39" s="186" t="s">
        <v>226</v>
      </c>
      <c r="C39" s="186">
        <v>34517604</v>
      </c>
      <c r="D39" s="186">
        <v>37842983</v>
      </c>
      <c r="E39" s="211">
        <f t="shared" si="0"/>
        <v>9.6338639263605899</v>
      </c>
      <c r="F39" s="186" t="s">
        <v>260</v>
      </c>
    </row>
    <row r="40" spans="1:6" ht="25.5">
      <c r="A40" s="213">
        <v>9.1999999999999993</v>
      </c>
      <c r="B40" s="198" t="s">
        <v>227</v>
      </c>
      <c r="C40" s="186"/>
      <c r="D40" s="186"/>
      <c r="E40" s="211"/>
      <c r="F40" s="186"/>
    </row>
    <row r="41" spans="1:6">
      <c r="A41" s="209">
        <v>10</v>
      </c>
      <c r="B41" s="210" t="s">
        <v>228</v>
      </c>
      <c r="C41" s="186">
        <v>38002759</v>
      </c>
      <c r="D41" s="186">
        <v>41547208</v>
      </c>
      <c r="E41" s="211">
        <f t="shared" si="0"/>
        <v>9.3268201921865739</v>
      </c>
      <c r="F41" s="186"/>
    </row>
    <row r="42" spans="1:6">
      <c r="A42" s="209">
        <v>11</v>
      </c>
      <c r="B42" s="210" t="s">
        <v>229</v>
      </c>
      <c r="C42" s="186">
        <v>446900017</v>
      </c>
      <c r="D42" s="186">
        <v>506587161</v>
      </c>
      <c r="E42" s="211">
        <f t="shared" si="0"/>
        <v>13.355816005708498</v>
      </c>
      <c r="F42" s="186"/>
    </row>
    <row r="43" spans="1:6" ht="51">
      <c r="A43" s="209">
        <v>12</v>
      </c>
      <c r="B43" s="210" t="s">
        <v>230</v>
      </c>
      <c r="C43" s="186">
        <v>11283685</v>
      </c>
      <c r="D43" s="186">
        <v>9905167</v>
      </c>
      <c r="E43" s="211">
        <f t="shared" si="0"/>
        <v>-12.216913180401615</v>
      </c>
      <c r="F43" s="186" t="s">
        <v>261</v>
      </c>
    </row>
    <row r="44" spans="1:6">
      <c r="A44" s="209">
        <v>13</v>
      </c>
      <c r="B44" s="210" t="s">
        <v>232</v>
      </c>
      <c r="C44" s="186">
        <v>435616332</v>
      </c>
      <c r="D44" s="186">
        <v>496681994</v>
      </c>
      <c r="E44" s="211">
        <f t="shared" si="0"/>
        <v>14.018221428851293</v>
      </c>
      <c r="F44" s="186"/>
    </row>
    <row r="45" spans="1:6" ht="51">
      <c r="A45" s="209">
        <v>14</v>
      </c>
      <c r="B45" s="186" t="s">
        <v>233</v>
      </c>
      <c r="C45" s="209" t="s">
        <v>234</v>
      </c>
      <c r="D45" s="209" t="s">
        <v>234</v>
      </c>
      <c r="E45" s="209"/>
      <c r="F45" s="186"/>
    </row>
    <row r="46" spans="1:6">
      <c r="A46" s="214">
        <v>15</v>
      </c>
      <c r="B46" s="215" t="s">
        <v>262</v>
      </c>
      <c r="C46" s="216"/>
      <c r="D46" s="216"/>
    </row>
    <row r="47" spans="1:6">
      <c r="A47" s="209"/>
      <c r="B47" s="186" t="s">
        <v>263</v>
      </c>
      <c r="C47" s="186">
        <v>67</v>
      </c>
      <c r="D47" s="186">
        <v>69</v>
      </c>
    </row>
    <row r="48" spans="1:6">
      <c r="A48" s="209"/>
      <c r="B48" s="186" t="s">
        <v>264</v>
      </c>
      <c r="C48" s="186">
        <v>85</v>
      </c>
      <c r="D48" s="186">
        <v>80</v>
      </c>
    </row>
    <row r="49" spans="1:5">
      <c r="A49" s="209"/>
      <c r="B49" s="210" t="s">
        <v>265</v>
      </c>
      <c r="C49" s="186">
        <f>C47+C48</f>
        <v>152</v>
      </c>
      <c r="D49" s="186">
        <f>D47+D48</f>
        <v>149</v>
      </c>
    </row>
    <row r="50" spans="1:5">
      <c r="A50" s="217"/>
      <c r="B50" s="218"/>
    </row>
    <row r="51" spans="1:5" ht="41.25" customHeight="1">
      <c r="A51" s="219" t="s">
        <v>266</v>
      </c>
      <c r="B51" s="219"/>
      <c r="C51" s="208" t="s">
        <v>234</v>
      </c>
      <c r="D51" s="208" t="s">
        <v>234</v>
      </c>
    </row>
    <row r="52" spans="1:5">
      <c r="A52" s="217"/>
      <c r="B52" s="218"/>
    </row>
    <row r="53" spans="1:5">
      <c r="A53" s="219" t="s">
        <v>267</v>
      </c>
      <c r="B53" s="219"/>
      <c r="C53" s="208" t="s">
        <v>234</v>
      </c>
      <c r="D53" s="208" t="s">
        <v>234</v>
      </c>
    </row>
    <row r="56" spans="1:5">
      <c r="A56" s="208">
        <v>1</v>
      </c>
      <c r="B56" s="210" t="s">
        <v>189</v>
      </c>
      <c r="C56" s="186">
        <v>5197987</v>
      </c>
      <c r="D56" s="186">
        <v>9885352</v>
      </c>
      <c r="E56" s="220">
        <f t="shared" ref="E56:E58" si="1">((D56-C56)/C56)*100</f>
        <v>90.176543342643996</v>
      </c>
    </row>
    <row r="57" spans="1:5" ht="38.25">
      <c r="A57" s="221">
        <v>920102</v>
      </c>
      <c r="B57" s="222" t="s">
        <v>268</v>
      </c>
      <c r="C57" s="186">
        <v>3484815</v>
      </c>
      <c r="D57" s="186">
        <v>7655336</v>
      </c>
      <c r="E57" s="220">
        <f t="shared" si="1"/>
        <v>119.67696993958073</v>
      </c>
    </row>
    <row r="58" spans="1:5" ht="38.25">
      <c r="A58" s="221">
        <v>920104</v>
      </c>
      <c r="B58" s="222" t="s">
        <v>269</v>
      </c>
      <c r="C58" s="186">
        <v>1713172</v>
      </c>
      <c r="D58" s="186">
        <v>2230016</v>
      </c>
      <c r="E58" s="220">
        <f t="shared" si="1"/>
        <v>30.168833018517699</v>
      </c>
    </row>
    <row r="59" spans="1:5">
      <c r="A59" s="217"/>
      <c r="B59" s="218"/>
    </row>
    <row r="60" spans="1:5">
      <c r="A60" s="208">
        <v>2</v>
      </c>
      <c r="B60" s="210" t="s">
        <v>191</v>
      </c>
      <c r="C60" s="186"/>
      <c r="D60" s="186"/>
    </row>
    <row r="61" spans="1:5" ht="25.5">
      <c r="A61" s="208">
        <v>2.1</v>
      </c>
      <c r="B61" s="210" t="s">
        <v>192</v>
      </c>
      <c r="C61" s="186">
        <v>19574814</v>
      </c>
      <c r="D61" s="186">
        <v>29215809</v>
      </c>
      <c r="E61" s="220">
        <f t="shared" ref="E61:E68" si="2">((D61-C61)/C61)*100</f>
        <v>49.252038869947881</v>
      </c>
    </row>
    <row r="62" spans="1:5">
      <c r="A62" s="222">
        <v>920301</v>
      </c>
      <c r="B62" s="222" t="s">
        <v>270</v>
      </c>
      <c r="C62" s="186">
        <v>478054</v>
      </c>
      <c r="D62" s="186">
        <f>VLOOKUP(A62,[1]QuickReportResultTrialBalanceGr!$A$461:$B$505,2,FALSE)</f>
        <v>188765</v>
      </c>
      <c r="E62" s="220">
        <f t="shared" si="2"/>
        <v>-60.513875001568863</v>
      </c>
    </row>
    <row r="63" spans="1:5" ht="38.25">
      <c r="A63" s="222">
        <v>920304</v>
      </c>
      <c r="B63" s="222" t="s">
        <v>271</v>
      </c>
      <c r="C63" s="186">
        <v>3951244</v>
      </c>
      <c r="D63" s="186">
        <f>VLOOKUP(A63,[1]QuickReportResultTrialBalanceGr!$A$461:$B$505,2,FALSE)</f>
        <v>48307</v>
      </c>
      <c r="E63" s="220">
        <f t="shared" si="2"/>
        <v>-98.777423009057401</v>
      </c>
    </row>
    <row r="64" spans="1:5" ht="38.25">
      <c r="A64" s="222">
        <v>920305</v>
      </c>
      <c r="B64" s="222" t="s">
        <v>272</v>
      </c>
      <c r="C64" s="186">
        <v>8211214</v>
      </c>
      <c r="D64" s="186">
        <f>VLOOKUP(A64,[1]QuickReportResultTrialBalanceGr!$A$461:$B$505,2,FALSE)</f>
        <v>21309617</v>
      </c>
      <c r="E64" s="220">
        <f t="shared" si="2"/>
        <v>159.51847071577967</v>
      </c>
    </row>
    <row r="65" spans="1:5" ht="38.25">
      <c r="A65" s="222">
        <v>920306</v>
      </c>
      <c r="B65" s="222" t="s">
        <v>273</v>
      </c>
      <c r="C65" s="186">
        <v>45010</v>
      </c>
      <c r="D65" s="186">
        <f>VLOOKUP(A65,[1]QuickReportResultTrialBalanceGr!$A$461:$B$505,2,FALSE)</f>
        <v>170360</v>
      </c>
      <c r="E65" s="220">
        <f t="shared" si="2"/>
        <v>278.4936680737614</v>
      </c>
    </row>
    <row r="66" spans="1:5" ht="38.25">
      <c r="A66" s="222">
        <v>920308</v>
      </c>
      <c r="B66" s="222" t="s">
        <v>274</v>
      </c>
      <c r="C66" s="186">
        <v>5345618</v>
      </c>
      <c r="D66" s="186">
        <f>VLOOKUP(A66,[1]QuickReportResultTrialBalanceGr!$A$461:$B$505,2,FALSE)</f>
        <v>5187141</v>
      </c>
      <c r="E66" s="220">
        <f t="shared" si="2"/>
        <v>-2.9646151296257983</v>
      </c>
    </row>
    <row r="67" spans="1:5" ht="38.25">
      <c r="A67" s="222">
        <v>920309</v>
      </c>
      <c r="B67" s="222" t="s">
        <v>275</v>
      </c>
      <c r="C67" s="186">
        <v>858955</v>
      </c>
      <c r="D67" s="186">
        <f>VLOOKUP(A67,[1]QuickReportResultTrialBalanceGr!$A$461:$B$505,2,FALSE)</f>
        <v>647753</v>
      </c>
      <c r="E67" s="220">
        <f t="shared" si="2"/>
        <v>-24.588249675477762</v>
      </c>
    </row>
    <row r="68" spans="1:5" ht="25.5">
      <c r="A68" s="222">
        <v>920821</v>
      </c>
      <c r="B68" s="222" t="s">
        <v>276</v>
      </c>
      <c r="C68" s="186">
        <v>684719</v>
      </c>
      <c r="D68" s="186">
        <f>VLOOKUP(A68,[1]QuickReportResultTrialBalanceGr!$A$461:$B$505,2,FALSE)</f>
        <v>1663866</v>
      </c>
      <c r="E68" s="220">
        <f t="shared" si="2"/>
        <v>142.99982912698493</v>
      </c>
    </row>
    <row r="69" spans="1:5">
      <c r="A69" s="208"/>
      <c r="B69" s="210"/>
      <c r="C69" s="186"/>
      <c r="D69" s="186"/>
    </row>
    <row r="70" spans="1:5" ht="25.5">
      <c r="A70" s="208">
        <v>2.2000000000000002</v>
      </c>
      <c r="B70" s="210" t="s">
        <v>194</v>
      </c>
      <c r="C70" s="186">
        <v>61771476</v>
      </c>
      <c r="D70" s="186">
        <v>79212492</v>
      </c>
      <c r="E70" s="220">
        <f t="shared" ref="E70:E133" si="3">((D70-C70)/C70)*100</f>
        <v>28.234740578321293</v>
      </c>
    </row>
    <row r="71" spans="1:5" ht="38.25">
      <c r="A71" s="186">
        <v>920201</v>
      </c>
      <c r="B71" s="222" t="s">
        <v>277</v>
      </c>
      <c r="C71" s="186">
        <v>0</v>
      </c>
      <c r="D71" s="186">
        <v>0</v>
      </c>
      <c r="E71" s="220">
        <v>0</v>
      </c>
    </row>
    <row r="72" spans="1:5" ht="38.25">
      <c r="A72" s="222">
        <v>920202</v>
      </c>
      <c r="B72" s="222" t="s">
        <v>278</v>
      </c>
      <c r="C72" s="222">
        <v>1450754</v>
      </c>
      <c r="D72" s="186">
        <v>3605856</v>
      </c>
      <c r="E72" s="220">
        <f t="shared" si="3"/>
        <v>148.55047788942852</v>
      </c>
    </row>
    <row r="73" spans="1:5" ht="38.25">
      <c r="A73" s="186">
        <v>920203</v>
      </c>
      <c r="B73" s="222" t="s">
        <v>279</v>
      </c>
      <c r="C73" s="222">
        <v>0</v>
      </c>
      <c r="D73" s="186">
        <v>0</v>
      </c>
      <c r="E73" s="220">
        <v>0</v>
      </c>
    </row>
    <row r="74" spans="1:5" ht="51">
      <c r="A74" s="222">
        <v>920204</v>
      </c>
      <c r="B74" s="222" t="s">
        <v>280</v>
      </c>
      <c r="C74" s="222">
        <v>2533</v>
      </c>
      <c r="D74" s="186"/>
      <c r="E74" s="220">
        <f t="shared" si="3"/>
        <v>-100</v>
      </c>
    </row>
    <row r="75" spans="1:5" ht="51">
      <c r="A75" s="222">
        <v>920205</v>
      </c>
      <c r="B75" s="222" t="s">
        <v>281</v>
      </c>
      <c r="C75" s="222">
        <v>1273</v>
      </c>
      <c r="D75" s="186">
        <v>1553062</v>
      </c>
      <c r="E75" s="220">
        <f t="shared" si="3"/>
        <v>121900.15710919088</v>
      </c>
    </row>
    <row r="76" spans="1:5" ht="51">
      <c r="A76" s="222">
        <v>920206</v>
      </c>
      <c r="B76" s="222" t="s">
        <v>282</v>
      </c>
      <c r="C76" s="222">
        <v>16503</v>
      </c>
      <c r="D76" s="186"/>
      <c r="E76" s="220">
        <f t="shared" si="3"/>
        <v>-100</v>
      </c>
    </row>
    <row r="77" spans="1:5" ht="38.25">
      <c r="A77" s="222">
        <v>920210</v>
      </c>
      <c r="B77" s="222" t="s">
        <v>283</v>
      </c>
      <c r="C77" s="222">
        <v>1467455</v>
      </c>
      <c r="D77" s="186">
        <v>270626</v>
      </c>
      <c r="E77" s="220">
        <f t="shared" si="3"/>
        <v>-81.558139772599503</v>
      </c>
    </row>
    <row r="78" spans="1:5" ht="38.25">
      <c r="A78" s="222">
        <v>920211</v>
      </c>
      <c r="B78" s="222" t="s">
        <v>284</v>
      </c>
      <c r="C78" s="222">
        <v>4943604</v>
      </c>
      <c r="D78" s="186">
        <v>7484340</v>
      </c>
      <c r="E78" s="220">
        <f t="shared" si="3"/>
        <v>51.39440780450861</v>
      </c>
    </row>
    <row r="79" spans="1:5" ht="38.25">
      <c r="A79" s="222">
        <v>920212</v>
      </c>
      <c r="B79" s="222" t="s">
        <v>285</v>
      </c>
      <c r="C79" s="222">
        <v>8079</v>
      </c>
      <c r="D79" s="186">
        <v>15306</v>
      </c>
      <c r="E79" s="220">
        <f t="shared" si="3"/>
        <v>89.454140363906419</v>
      </c>
    </row>
    <row r="80" spans="1:5" ht="38.25">
      <c r="A80" s="222">
        <v>920213</v>
      </c>
      <c r="B80" s="222" t="s">
        <v>286</v>
      </c>
      <c r="C80" s="222">
        <v>2551193</v>
      </c>
      <c r="D80" s="186">
        <v>269219</v>
      </c>
      <c r="E80" s="220">
        <f t="shared" si="3"/>
        <v>-89.44732915149892</v>
      </c>
    </row>
    <row r="81" spans="1:5" ht="38.25">
      <c r="A81" s="222">
        <v>920214</v>
      </c>
      <c r="B81" s="222" t="s">
        <v>287</v>
      </c>
      <c r="C81" s="222">
        <v>846144</v>
      </c>
      <c r="D81" s="186">
        <v>655096</v>
      </c>
      <c r="E81" s="220">
        <f t="shared" si="3"/>
        <v>-22.578662733529988</v>
      </c>
    </row>
    <row r="82" spans="1:5" ht="38.25">
      <c r="A82" s="222">
        <v>920215</v>
      </c>
      <c r="B82" s="222" t="s">
        <v>288</v>
      </c>
      <c r="C82" s="222">
        <v>691846</v>
      </c>
      <c r="D82" s="186"/>
      <c r="E82" s="220">
        <f t="shared" si="3"/>
        <v>-100</v>
      </c>
    </row>
    <row r="83" spans="1:5" ht="25.5">
      <c r="A83" s="222">
        <v>920216</v>
      </c>
      <c r="B83" s="222" t="s">
        <v>289</v>
      </c>
      <c r="C83" s="222">
        <v>4461346</v>
      </c>
      <c r="D83" s="186">
        <v>6057577</v>
      </c>
      <c r="E83" s="220">
        <f t="shared" si="3"/>
        <v>35.779134817160561</v>
      </c>
    </row>
    <row r="84" spans="1:5" ht="25.5">
      <c r="A84" s="222">
        <v>920217</v>
      </c>
      <c r="B84" s="222" t="s">
        <v>290</v>
      </c>
      <c r="C84" s="222">
        <v>1747205</v>
      </c>
      <c r="D84" s="186">
        <v>0</v>
      </c>
      <c r="E84" s="220">
        <f t="shared" si="3"/>
        <v>-100</v>
      </c>
    </row>
    <row r="85" spans="1:5" ht="25.5">
      <c r="A85" s="186">
        <v>920218</v>
      </c>
      <c r="B85" s="222" t="s">
        <v>291</v>
      </c>
      <c r="C85" s="222">
        <v>0</v>
      </c>
      <c r="D85" s="186">
        <v>0</v>
      </c>
      <c r="E85" s="220">
        <v>0</v>
      </c>
    </row>
    <row r="86" spans="1:5" ht="25.5">
      <c r="A86" s="222">
        <v>920219</v>
      </c>
      <c r="B86" s="222" t="s">
        <v>292</v>
      </c>
      <c r="C86" s="222">
        <v>5807</v>
      </c>
      <c r="D86" s="186">
        <v>979437</v>
      </c>
      <c r="E86" s="220">
        <f t="shared" si="3"/>
        <v>16766.488720509729</v>
      </c>
    </row>
    <row r="87" spans="1:5" ht="38.25">
      <c r="A87" s="222">
        <v>920401</v>
      </c>
      <c r="B87" s="222" t="s">
        <v>293</v>
      </c>
      <c r="C87" s="222">
        <v>541993</v>
      </c>
      <c r="D87" s="186">
        <v>28039</v>
      </c>
      <c r="E87" s="220">
        <f t="shared" si="3"/>
        <v>-94.82668595350863</v>
      </c>
    </row>
    <row r="88" spans="1:5" ht="38.25">
      <c r="A88" s="222">
        <v>920402</v>
      </c>
      <c r="B88" s="222" t="s">
        <v>294</v>
      </c>
      <c r="C88" s="222">
        <v>10380391</v>
      </c>
      <c r="D88" s="186">
        <v>15973504</v>
      </c>
      <c r="E88" s="220">
        <f t="shared" si="3"/>
        <v>53.881525272024923</v>
      </c>
    </row>
    <row r="89" spans="1:5" ht="38.25">
      <c r="A89" s="222">
        <v>920403</v>
      </c>
      <c r="B89" s="222" t="s">
        <v>295</v>
      </c>
      <c r="C89" s="222">
        <v>127522</v>
      </c>
      <c r="D89" s="186">
        <v>99092</v>
      </c>
      <c r="E89" s="220">
        <f t="shared" si="3"/>
        <v>-22.294192374649079</v>
      </c>
    </row>
    <row r="90" spans="1:5" ht="38.25">
      <c r="A90" s="222">
        <v>920404</v>
      </c>
      <c r="B90" s="222" t="s">
        <v>296</v>
      </c>
      <c r="C90" s="222">
        <v>1828728</v>
      </c>
      <c r="D90" s="186">
        <v>148387</v>
      </c>
      <c r="E90" s="220">
        <f t="shared" si="3"/>
        <v>-91.88578071752606</v>
      </c>
    </row>
    <row r="91" spans="1:5" ht="51">
      <c r="A91" s="222">
        <v>920405</v>
      </c>
      <c r="B91" s="222" t="s">
        <v>297</v>
      </c>
      <c r="C91" s="222">
        <v>2846409</v>
      </c>
      <c r="D91" s="186">
        <v>2511890</v>
      </c>
      <c r="E91" s="220">
        <f t="shared" si="3"/>
        <v>-11.752316690960434</v>
      </c>
    </row>
    <row r="92" spans="1:5" ht="38.25">
      <c r="A92" s="222">
        <v>920406</v>
      </c>
      <c r="B92" s="222" t="s">
        <v>298</v>
      </c>
      <c r="C92" s="222">
        <v>1584018</v>
      </c>
      <c r="D92" s="186">
        <v>833139</v>
      </c>
      <c r="E92" s="220">
        <f t="shared" si="3"/>
        <v>-47.40343859728867</v>
      </c>
    </row>
    <row r="93" spans="1:5" ht="51">
      <c r="A93" s="222">
        <v>920501</v>
      </c>
      <c r="B93" s="222" t="s">
        <v>299</v>
      </c>
      <c r="C93" s="222">
        <v>24785</v>
      </c>
      <c r="D93" s="186">
        <v>87466</v>
      </c>
      <c r="E93" s="220">
        <f t="shared" si="3"/>
        <v>252.89893080492232</v>
      </c>
    </row>
    <row r="94" spans="1:5" ht="51">
      <c r="A94" s="186">
        <v>920503</v>
      </c>
      <c r="B94" s="222" t="s">
        <v>300</v>
      </c>
      <c r="C94" s="222"/>
      <c r="D94" s="186">
        <v>122045</v>
      </c>
      <c r="E94" s="220">
        <v>100</v>
      </c>
    </row>
    <row r="95" spans="1:5" ht="51">
      <c r="A95" s="222">
        <v>920502</v>
      </c>
      <c r="B95" s="222" t="s">
        <v>301</v>
      </c>
      <c r="C95" s="222">
        <v>2287334</v>
      </c>
      <c r="D95" s="186">
        <v>2301521</v>
      </c>
      <c r="E95" s="220">
        <f t="shared" si="3"/>
        <v>0.62024173120322612</v>
      </c>
    </row>
    <row r="96" spans="1:5" ht="25.5">
      <c r="A96" s="222">
        <v>920601</v>
      </c>
      <c r="B96" s="222" t="s">
        <v>302</v>
      </c>
      <c r="C96" s="222">
        <v>70350</v>
      </c>
      <c r="D96" s="186">
        <v>136796</v>
      </c>
      <c r="E96" s="220">
        <f t="shared" si="3"/>
        <v>94.45060412224592</v>
      </c>
    </row>
    <row r="97" spans="1:5" ht="25.5">
      <c r="A97" s="203">
        <v>920602</v>
      </c>
      <c r="B97" s="203" t="s">
        <v>303</v>
      </c>
      <c r="C97" s="222"/>
      <c r="D97" s="203">
        <v>13258</v>
      </c>
      <c r="E97" s="220">
        <v>100</v>
      </c>
    </row>
    <row r="98" spans="1:5" ht="25.5">
      <c r="A98" s="222">
        <v>920604</v>
      </c>
      <c r="B98" s="222" t="s">
        <v>304</v>
      </c>
      <c r="C98" s="222">
        <v>48759</v>
      </c>
      <c r="D98" s="186">
        <v>137457</v>
      </c>
      <c r="E98" s="220">
        <f t="shared" si="3"/>
        <v>181.91103180951208</v>
      </c>
    </row>
    <row r="99" spans="1:5" ht="38.25">
      <c r="A99" s="222">
        <v>920605</v>
      </c>
      <c r="B99" s="222" t="s">
        <v>305</v>
      </c>
      <c r="C99" s="222">
        <v>192884</v>
      </c>
      <c r="D99" s="186">
        <v>34728</v>
      </c>
      <c r="E99" s="220">
        <f t="shared" si="3"/>
        <v>-81.995396196677788</v>
      </c>
    </row>
    <row r="100" spans="1:5" ht="25.5">
      <c r="A100" s="222">
        <v>920613</v>
      </c>
      <c r="B100" s="222" t="s">
        <v>306</v>
      </c>
      <c r="C100" s="222">
        <v>3008512</v>
      </c>
      <c r="D100" s="186">
        <v>3400692</v>
      </c>
      <c r="E100" s="220">
        <f t="shared" si="3"/>
        <v>13.035680097004764</v>
      </c>
    </row>
    <row r="101" spans="1:5" ht="25.5">
      <c r="A101" s="222">
        <v>920614</v>
      </c>
      <c r="B101" s="222" t="s">
        <v>307</v>
      </c>
      <c r="C101" s="222">
        <v>7330909</v>
      </c>
      <c r="D101" s="186">
        <v>12919883</v>
      </c>
      <c r="E101" s="220">
        <f t="shared" si="3"/>
        <v>76.238485568433603</v>
      </c>
    </row>
    <row r="102" spans="1:5" ht="38.25">
      <c r="A102" s="222">
        <v>920701</v>
      </c>
      <c r="B102" s="222" t="s">
        <v>308</v>
      </c>
      <c r="C102" s="222">
        <v>158431</v>
      </c>
      <c r="D102" s="186">
        <v>5607909</v>
      </c>
      <c r="E102" s="220">
        <f t="shared" si="3"/>
        <v>3439.6538556216901</v>
      </c>
    </row>
    <row r="103" spans="1:5" ht="38.25">
      <c r="A103" s="222">
        <v>920702</v>
      </c>
      <c r="B103" s="222" t="s">
        <v>309</v>
      </c>
      <c r="C103" s="222">
        <v>3527168</v>
      </c>
      <c r="D103" s="186">
        <v>9786772</v>
      </c>
      <c r="E103" s="220">
        <f t="shared" si="3"/>
        <v>177.46826916098129</v>
      </c>
    </row>
    <row r="104" spans="1:5" ht="38.25">
      <c r="A104" s="222">
        <v>920710</v>
      </c>
      <c r="B104" s="222" t="s">
        <v>310</v>
      </c>
      <c r="C104" s="222">
        <v>182992</v>
      </c>
      <c r="D104" s="186">
        <v>149987</v>
      </c>
      <c r="E104" s="220">
        <f t="shared" si="3"/>
        <v>-18.036307598146369</v>
      </c>
    </row>
    <row r="105" spans="1:5" ht="38.25">
      <c r="A105" s="222">
        <v>920711</v>
      </c>
      <c r="B105" s="222" t="s">
        <v>311</v>
      </c>
      <c r="C105" s="222"/>
      <c r="D105" s="186">
        <v>8150</v>
      </c>
      <c r="E105" s="220">
        <v>100</v>
      </c>
    </row>
    <row r="106" spans="1:5" ht="38.25">
      <c r="A106" s="222">
        <v>920712</v>
      </c>
      <c r="B106" s="222" t="s">
        <v>312</v>
      </c>
      <c r="C106" s="222">
        <v>25130</v>
      </c>
      <c r="D106" s="186">
        <v>212584</v>
      </c>
      <c r="E106" s="220">
        <f t="shared" si="3"/>
        <v>745.93712693991245</v>
      </c>
    </row>
    <row r="107" spans="1:5" ht="38.25">
      <c r="A107" s="222">
        <v>920713</v>
      </c>
      <c r="B107" s="222" t="s">
        <v>313</v>
      </c>
      <c r="C107" s="222">
        <v>19235</v>
      </c>
      <c r="D107" s="186">
        <v>0</v>
      </c>
      <c r="E107" s="220">
        <f t="shared" si="3"/>
        <v>-100</v>
      </c>
    </row>
    <row r="108" spans="1:5" ht="38.25">
      <c r="A108" s="222">
        <v>920714</v>
      </c>
      <c r="B108" s="222" t="s">
        <v>314</v>
      </c>
      <c r="C108" s="222">
        <v>10714</v>
      </c>
      <c r="D108" s="186">
        <v>0</v>
      </c>
      <c r="E108" s="220">
        <f t="shared" si="3"/>
        <v>-100</v>
      </c>
    </row>
    <row r="109" spans="1:5" ht="38.25">
      <c r="A109" s="222">
        <v>920715</v>
      </c>
      <c r="B109" s="222" t="s">
        <v>315</v>
      </c>
      <c r="C109" s="222">
        <v>15875</v>
      </c>
      <c r="D109" s="186"/>
      <c r="E109" s="220">
        <f t="shared" si="3"/>
        <v>-100</v>
      </c>
    </row>
    <row r="110" spans="1:5" ht="25.5">
      <c r="A110" s="222">
        <v>920716</v>
      </c>
      <c r="B110" s="222" t="s">
        <v>316</v>
      </c>
      <c r="C110" s="222">
        <v>174840</v>
      </c>
      <c r="D110" s="186">
        <v>420291</v>
      </c>
      <c r="E110" s="220">
        <f t="shared" si="3"/>
        <v>140.38606726149624</v>
      </c>
    </row>
    <row r="111" spans="1:5" ht="25.5">
      <c r="A111" s="186">
        <v>920719</v>
      </c>
      <c r="B111" s="222" t="s">
        <v>317</v>
      </c>
      <c r="C111" s="222">
        <v>0</v>
      </c>
      <c r="D111" s="186">
        <v>0</v>
      </c>
      <c r="E111" s="220">
        <v>0</v>
      </c>
    </row>
    <row r="112" spans="1:5" ht="25.5">
      <c r="A112" s="222">
        <v>920731</v>
      </c>
      <c r="B112" s="222" t="s">
        <v>318</v>
      </c>
      <c r="C112" s="222">
        <v>3146163</v>
      </c>
      <c r="D112" s="186">
        <v>2365142</v>
      </c>
      <c r="E112" s="220">
        <f t="shared" si="3"/>
        <v>-24.824556133932031</v>
      </c>
    </row>
    <row r="113" spans="1:8" ht="38.25">
      <c r="A113" s="222">
        <v>920732</v>
      </c>
      <c r="B113" s="222" t="s">
        <v>319</v>
      </c>
      <c r="C113" s="222">
        <v>13692</v>
      </c>
      <c r="D113" s="186">
        <v>22067</v>
      </c>
      <c r="E113" s="220">
        <f t="shared" si="3"/>
        <v>61.167104878761322</v>
      </c>
    </row>
    <row r="114" spans="1:8" ht="25.5">
      <c r="A114" s="222">
        <v>920733</v>
      </c>
      <c r="B114" s="222" t="s">
        <v>320</v>
      </c>
      <c r="C114" s="222">
        <v>10963</v>
      </c>
      <c r="D114" s="186">
        <v>31245</v>
      </c>
      <c r="E114" s="220">
        <f t="shared" si="3"/>
        <v>185.00410471586244</v>
      </c>
    </row>
    <row r="115" spans="1:8" ht="38.25">
      <c r="A115" s="222">
        <v>920811</v>
      </c>
      <c r="B115" s="222" t="s">
        <v>321</v>
      </c>
      <c r="C115" s="222">
        <v>6019937</v>
      </c>
      <c r="D115" s="186">
        <v>969929</v>
      </c>
      <c r="E115" s="220">
        <f t="shared" si="3"/>
        <v>-83.888053977973527</v>
      </c>
    </row>
    <row r="116" spans="1:8">
      <c r="A116" s="217"/>
      <c r="B116" s="218"/>
    </row>
    <row r="117" spans="1:8">
      <c r="A117" s="208">
        <v>3</v>
      </c>
      <c r="B117" s="210" t="s">
        <v>195</v>
      </c>
      <c r="C117" s="186">
        <v>15329202</v>
      </c>
      <c r="D117" s="186">
        <v>21682132</v>
      </c>
      <c r="E117" s="220">
        <f t="shared" si="3"/>
        <v>41.44331844540897</v>
      </c>
    </row>
    <row r="118" spans="1:8" ht="25.5">
      <c r="A118" s="222">
        <v>921312</v>
      </c>
      <c r="B118" s="222" t="s">
        <v>322</v>
      </c>
      <c r="C118" s="222">
        <v>178068</v>
      </c>
      <c r="D118" s="203">
        <v>133611</v>
      </c>
      <c r="E118" s="220">
        <f t="shared" si="3"/>
        <v>-24.966305007075949</v>
      </c>
    </row>
    <row r="119" spans="1:8" ht="25.5">
      <c r="A119" s="222">
        <v>921313</v>
      </c>
      <c r="B119" s="222" t="s">
        <v>323</v>
      </c>
      <c r="C119" s="222"/>
      <c r="D119" s="203">
        <v>648135</v>
      </c>
      <c r="E119" s="220">
        <v>100</v>
      </c>
    </row>
    <row r="120" spans="1:8" ht="25.5">
      <c r="A120" s="222">
        <v>921314</v>
      </c>
      <c r="B120" s="222" t="s">
        <v>324</v>
      </c>
      <c r="C120" s="222">
        <v>7402</v>
      </c>
      <c r="D120" s="203">
        <v>9585</v>
      </c>
      <c r="E120" s="220">
        <f t="shared" si="3"/>
        <v>29.49202918130235</v>
      </c>
    </row>
    <row r="121" spans="1:8">
      <c r="A121" s="222">
        <v>921315</v>
      </c>
      <c r="B121" s="222" t="s">
        <v>325</v>
      </c>
      <c r="C121" s="222">
        <v>854</v>
      </c>
      <c r="D121" s="203">
        <v>854</v>
      </c>
      <c r="E121" s="220">
        <f t="shared" si="3"/>
        <v>0</v>
      </c>
    </row>
    <row r="122" spans="1:8" ht="25.5">
      <c r="A122" s="222">
        <v>921316</v>
      </c>
      <c r="B122" s="222" t="s">
        <v>326</v>
      </c>
      <c r="C122" s="222">
        <v>3730</v>
      </c>
      <c r="D122" s="203">
        <v>3785</v>
      </c>
      <c r="E122" s="220">
        <f t="shared" si="3"/>
        <v>1.4745308310991956</v>
      </c>
    </row>
    <row r="123" spans="1:8">
      <c r="A123" s="222">
        <v>921317</v>
      </c>
      <c r="B123" s="222" t="s">
        <v>327</v>
      </c>
      <c r="C123" s="222">
        <v>40871</v>
      </c>
      <c r="D123" s="203">
        <v>419699</v>
      </c>
      <c r="E123" s="220">
        <f t="shared" si="3"/>
        <v>926.88703481686275</v>
      </c>
    </row>
    <row r="124" spans="1:8" ht="25.5">
      <c r="A124" s="222">
        <v>921320</v>
      </c>
      <c r="B124" s="222" t="s">
        <v>328</v>
      </c>
      <c r="C124" s="222">
        <v>15093381</v>
      </c>
      <c r="D124" s="203">
        <v>20466463</v>
      </c>
      <c r="E124" s="220">
        <f t="shared" si="3"/>
        <v>35.598929093488067</v>
      </c>
    </row>
    <row r="125" spans="1:8">
      <c r="A125" s="222">
        <v>921325</v>
      </c>
      <c r="B125" s="222" t="s">
        <v>329</v>
      </c>
      <c r="C125" s="222">
        <v>4896</v>
      </c>
      <c r="D125" s="222"/>
      <c r="E125" s="220">
        <f t="shared" si="3"/>
        <v>-100</v>
      </c>
    </row>
    <row r="126" spans="1:8">
      <c r="A126" s="223"/>
      <c r="B126" s="223"/>
      <c r="C126" s="223"/>
      <c r="D126" s="223"/>
      <c r="E126" s="220"/>
    </row>
    <row r="127" spans="1:8">
      <c r="A127" s="208">
        <v>4</v>
      </c>
      <c r="B127" s="210" t="s">
        <v>197</v>
      </c>
      <c r="C127" s="186">
        <v>23784631</v>
      </c>
      <c r="D127" s="186">
        <v>26127429</v>
      </c>
      <c r="E127" s="220">
        <f t="shared" si="3"/>
        <v>9.8500498073735088</v>
      </c>
      <c r="H127" s="224"/>
    </row>
    <row r="128" spans="1:8" ht="25.5">
      <c r="A128" s="224">
        <v>921404</v>
      </c>
      <c r="B128" s="224" t="s">
        <v>330</v>
      </c>
      <c r="C128" s="186">
        <v>23784631</v>
      </c>
      <c r="D128" s="186">
        <v>26127429</v>
      </c>
      <c r="E128" s="220">
        <f t="shared" si="3"/>
        <v>9.8500498073735088</v>
      </c>
    </row>
    <row r="129" spans="1:5">
      <c r="A129" s="223"/>
      <c r="B129" s="223"/>
      <c r="C129" s="223"/>
      <c r="D129" s="223"/>
      <c r="E129" s="220"/>
    </row>
    <row r="130" spans="1:5">
      <c r="A130" s="223"/>
      <c r="B130" s="223"/>
      <c r="C130" s="223"/>
      <c r="D130" s="223"/>
    </row>
    <row r="131" spans="1:5">
      <c r="A131" s="209"/>
      <c r="B131" s="186"/>
      <c r="C131" s="186"/>
      <c r="D131" s="186"/>
    </row>
    <row r="132" spans="1:5">
      <c r="A132" s="209">
        <v>5.2</v>
      </c>
      <c r="B132" s="186" t="s">
        <v>200</v>
      </c>
      <c r="C132" s="186">
        <v>7000</v>
      </c>
      <c r="D132" s="186">
        <v>10000</v>
      </c>
      <c r="E132" s="220">
        <f t="shared" si="3"/>
        <v>42.857142857142854</v>
      </c>
    </row>
    <row r="133" spans="1:5">
      <c r="A133" s="224">
        <v>921506</v>
      </c>
      <c r="B133" s="224" t="s">
        <v>331</v>
      </c>
      <c r="C133" s="186">
        <v>7000</v>
      </c>
      <c r="D133" s="186">
        <v>10000</v>
      </c>
      <c r="E133" s="220">
        <f t="shared" si="3"/>
        <v>42.857142857142854</v>
      </c>
    </row>
    <row r="134" spans="1:5" hidden="1">
      <c r="A134" s="209"/>
      <c r="B134" s="186"/>
      <c r="C134" s="186"/>
      <c r="D134" s="186"/>
    </row>
    <row r="135" spans="1:5">
      <c r="A135" s="224"/>
      <c r="B135" s="224"/>
    </row>
    <row r="136" spans="1:5">
      <c r="A136" s="209">
        <v>5.5</v>
      </c>
      <c r="B136" s="186" t="s">
        <v>205</v>
      </c>
      <c r="C136" s="186">
        <v>504574</v>
      </c>
      <c r="D136" s="186">
        <v>764698</v>
      </c>
      <c r="E136" s="220">
        <f t="shared" ref="E136:E143" si="4">((D136-C136)/C136)*100</f>
        <v>51.553191405026809</v>
      </c>
    </row>
    <row r="137" spans="1:5">
      <c r="A137" s="222">
        <v>922102</v>
      </c>
      <c r="B137" s="222" t="s">
        <v>332</v>
      </c>
      <c r="C137" s="186">
        <v>322747</v>
      </c>
      <c r="D137" s="186">
        <v>476374</v>
      </c>
      <c r="E137" s="220">
        <f t="shared" si="4"/>
        <v>47.599822771396788</v>
      </c>
    </row>
    <row r="138" spans="1:5">
      <c r="A138" s="222">
        <v>922103</v>
      </c>
      <c r="B138" s="222" t="s">
        <v>333</v>
      </c>
      <c r="C138" s="186">
        <v>50000</v>
      </c>
      <c r="D138" s="186">
        <v>30000</v>
      </c>
      <c r="E138" s="220">
        <f t="shared" si="4"/>
        <v>-40</v>
      </c>
    </row>
    <row r="139" spans="1:5">
      <c r="A139" s="222">
        <v>922108</v>
      </c>
      <c r="B139" s="222" t="s">
        <v>334</v>
      </c>
      <c r="C139" s="186">
        <v>61265</v>
      </c>
      <c r="D139" s="186">
        <v>153324</v>
      </c>
      <c r="E139" s="220">
        <f t="shared" si="4"/>
        <v>150.26360891210317</v>
      </c>
    </row>
    <row r="140" spans="1:5" ht="25.5">
      <c r="A140" s="222">
        <v>922113</v>
      </c>
      <c r="B140" s="222" t="s">
        <v>335</v>
      </c>
      <c r="C140" s="186">
        <v>39326</v>
      </c>
      <c r="D140" s="186"/>
      <c r="E140" s="220">
        <f t="shared" si="4"/>
        <v>-100</v>
      </c>
    </row>
    <row r="141" spans="1:5" ht="51">
      <c r="A141" s="222">
        <v>922114</v>
      </c>
      <c r="B141" s="222" t="s">
        <v>336</v>
      </c>
      <c r="C141" s="186">
        <v>11236</v>
      </c>
      <c r="D141" s="186"/>
      <c r="E141" s="220">
        <f t="shared" si="4"/>
        <v>-100</v>
      </c>
    </row>
    <row r="142" spans="1:5" ht="38.25">
      <c r="A142" s="186">
        <v>922115</v>
      </c>
      <c r="B142" s="222" t="s">
        <v>337</v>
      </c>
      <c r="C142" s="186">
        <v>10000</v>
      </c>
      <c r="D142" s="186">
        <v>105000</v>
      </c>
      <c r="E142" s="220">
        <f t="shared" si="4"/>
        <v>950</v>
      </c>
    </row>
    <row r="143" spans="1:5">
      <c r="A143" s="186">
        <v>922120</v>
      </c>
      <c r="B143" s="222" t="s">
        <v>338</v>
      </c>
      <c r="C143" s="186">
        <v>10000</v>
      </c>
      <c r="D143" s="186"/>
      <c r="E143" s="220">
        <f t="shared" si="4"/>
        <v>-100</v>
      </c>
    </row>
    <row r="144" spans="1:5">
      <c r="A144" s="224"/>
      <c r="B144" s="224"/>
    </row>
    <row r="145" spans="1:5">
      <c r="A145" s="224"/>
      <c r="B145" s="224"/>
    </row>
    <row r="146" spans="1:5">
      <c r="A146" s="224"/>
      <c r="B146" s="224"/>
    </row>
    <row r="147" spans="1:5">
      <c r="A147" s="209">
        <v>6.2</v>
      </c>
      <c r="B147" s="186" t="s">
        <v>214</v>
      </c>
      <c r="C147" s="186">
        <v>14676338</v>
      </c>
      <c r="D147" s="186">
        <v>17337169</v>
      </c>
      <c r="E147" s="220">
        <f t="shared" ref="E147:E164" si="5">((D147-C147)/C147)*100</f>
        <v>18.130074409570014</v>
      </c>
    </row>
    <row r="148" spans="1:5" ht="25.5">
      <c r="A148" s="221">
        <v>900411</v>
      </c>
      <c r="B148" s="186" t="s">
        <v>339</v>
      </c>
      <c r="C148" s="186">
        <v>686510</v>
      </c>
      <c r="D148" s="186">
        <v>860696</v>
      </c>
      <c r="E148" s="220">
        <f t="shared" si="5"/>
        <v>25.372682116793637</v>
      </c>
    </row>
    <row r="149" spans="1:5" ht="25.5">
      <c r="A149" s="221">
        <v>900412</v>
      </c>
      <c r="B149" s="186" t="s">
        <v>340</v>
      </c>
      <c r="C149" s="186">
        <v>1810108</v>
      </c>
      <c r="D149" s="186">
        <v>2147070</v>
      </c>
      <c r="E149" s="220">
        <f t="shared" si="5"/>
        <v>18.615574319322384</v>
      </c>
    </row>
    <row r="150" spans="1:5" ht="25.5">
      <c r="A150" s="221">
        <v>900413</v>
      </c>
      <c r="B150" s="186" t="s">
        <v>341</v>
      </c>
      <c r="C150" s="186">
        <v>3296547</v>
      </c>
      <c r="D150" s="186">
        <v>4017167</v>
      </c>
      <c r="E150" s="220">
        <f t="shared" si="5"/>
        <v>21.859843041825279</v>
      </c>
    </row>
    <row r="151" spans="1:5" ht="25.5">
      <c r="A151" s="221">
        <v>900414</v>
      </c>
      <c r="B151" s="186" t="s">
        <v>342</v>
      </c>
      <c r="C151" s="186">
        <v>38696</v>
      </c>
      <c r="D151" s="186">
        <v>85627</v>
      </c>
      <c r="E151" s="220">
        <f t="shared" si="5"/>
        <v>121.28126938184825</v>
      </c>
    </row>
    <row r="152" spans="1:5">
      <c r="A152" s="225">
        <v>900415</v>
      </c>
      <c r="B152" s="186"/>
      <c r="C152" s="186"/>
      <c r="D152" s="186">
        <v>10926</v>
      </c>
      <c r="E152" s="220">
        <v>100</v>
      </c>
    </row>
    <row r="153" spans="1:5">
      <c r="A153" s="225">
        <v>900417</v>
      </c>
      <c r="B153" s="186"/>
      <c r="C153" s="186"/>
      <c r="D153" s="186">
        <v>30000</v>
      </c>
      <c r="E153" s="220">
        <v>100</v>
      </c>
    </row>
    <row r="154" spans="1:5">
      <c r="A154" s="221">
        <v>900428</v>
      </c>
      <c r="B154" s="186" t="s">
        <v>343</v>
      </c>
      <c r="C154" s="186">
        <v>95400</v>
      </c>
      <c r="D154" s="186">
        <v>119200</v>
      </c>
      <c r="E154" s="220">
        <f t="shared" si="5"/>
        <v>24.947589098532493</v>
      </c>
    </row>
    <row r="155" spans="1:5">
      <c r="A155" s="221">
        <v>900430</v>
      </c>
      <c r="B155" s="186" t="s">
        <v>344</v>
      </c>
      <c r="C155" s="186">
        <v>1477079</v>
      </c>
      <c r="D155" s="186">
        <v>1695487</v>
      </c>
      <c r="E155" s="220">
        <f t="shared" si="5"/>
        <v>14.786480614780928</v>
      </c>
    </row>
    <row r="156" spans="1:5">
      <c r="A156" s="225">
        <v>900446</v>
      </c>
      <c r="B156" s="226"/>
      <c r="C156" s="186">
        <v>14466</v>
      </c>
      <c r="D156" s="186">
        <v>11936</v>
      </c>
      <c r="E156" s="220">
        <f t="shared" si="5"/>
        <v>-17.489285220517075</v>
      </c>
    </row>
    <row r="157" spans="1:5" ht="25.5">
      <c r="A157" s="221">
        <v>900447</v>
      </c>
      <c r="B157" s="186" t="s">
        <v>345</v>
      </c>
      <c r="C157" s="186">
        <v>287500</v>
      </c>
      <c r="D157" s="186">
        <v>396827</v>
      </c>
      <c r="E157" s="220">
        <f t="shared" si="5"/>
        <v>38.026782608695655</v>
      </c>
    </row>
    <row r="158" spans="1:5" ht="25.5">
      <c r="A158" s="221">
        <v>900448</v>
      </c>
      <c r="B158" s="186" t="s">
        <v>346</v>
      </c>
      <c r="C158" s="186">
        <v>118150</v>
      </c>
      <c r="D158" s="186">
        <v>19550</v>
      </c>
      <c r="E158" s="220">
        <f t="shared" si="5"/>
        <v>-83.453237410071949</v>
      </c>
    </row>
    <row r="159" spans="1:5" ht="25.5">
      <c r="A159" s="221">
        <v>900449</v>
      </c>
      <c r="B159" s="186" t="s">
        <v>347</v>
      </c>
      <c r="C159" s="186">
        <v>384375</v>
      </c>
      <c r="D159" s="186">
        <v>354750</v>
      </c>
      <c r="E159" s="220">
        <f t="shared" si="5"/>
        <v>-7.7073170731707314</v>
      </c>
    </row>
    <row r="160" spans="1:5">
      <c r="A160" s="221">
        <v>900450</v>
      </c>
      <c r="B160" s="186" t="s">
        <v>348</v>
      </c>
      <c r="C160" s="186">
        <v>5603</v>
      </c>
      <c r="D160" s="186">
        <v>0</v>
      </c>
      <c r="E160" s="220">
        <f t="shared" si="5"/>
        <v>-100</v>
      </c>
    </row>
    <row r="161" spans="1:5" ht="51">
      <c r="A161" s="221">
        <v>900451</v>
      </c>
      <c r="B161" s="186" t="s">
        <v>349</v>
      </c>
      <c r="C161" s="186">
        <v>6446018</v>
      </c>
      <c r="D161" s="186">
        <v>7578953</v>
      </c>
      <c r="E161" s="220">
        <f t="shared" si="5"/>
        <v>17.575734352587908</v>
      </c>
    </row>
    <row r="162" spans="1:5" ht="51">
      <c r="A162" s="221">
        <v>900452</v>
      </c>
      <c r="B162" s="186" t="s">
        <v>350</v>
      </c>
      <c r="C162" s="186">
        <v>2350</v>
      </c>
      <c r="D162" s="186">
        <v>22063</v>
      </c>
      <c r="E162" s="220">
        <f t="shared" si="5"/>
        <v>838.85106382978711</v>
      </c>
    </row>
    <row r="163" spans="1:5" ht="15" customHeight="1">
      <c r="A163" s="221">
        <v>900417</v>
      </c>
      <c r="B163" s="226" t="s">
        <v>351</v>
      </c>
      <c r="C163" s="186">
        <v>38294</v>
      </c>
      <c r="D163" s="186"/>
      <c r="E163" s="220">
        <f t="shared" si="5"/>
        <v>-100</v>
      </c>
    </row>
    <row r="164" spans="1:5" ht="25.5">
      <c r="A164" s="221">
        <v>900454</v>
      </c>
      <c r="B164" s="186" t="s">
        <v>352</v>
      </c>
      <c r="C164" s="186">
        <v>-24758</v>
      </c>
      <c r="D164" s="186">
        <v>-13083</v>
      </c>
      <c r="E164" s="220">
        <f t="shared" si="5"/>
        <v>-47.156474674852575</v>
      </c>
    </row>
    <row r="165" spans="1:5">
      <c r="A165" s="224"/>
      <c r="B165" s="224"/>
    </row>
    <row r="166" spans="1:5">
      <c r="A166" s="224"/>
      <c r="B166" s="224"/>
    </row>
    <row r="167" spans="1:5">
      <c r="A167" s="209">
        <v>6.4</v>
      </c>
      <c r="B167" s="186" t="s">
        <v>218</v>
      </c>
      <c r="C167" s="186">
        <v>739651</v>
      </c>
      <c r="D167" s="186">
        <v>0</v>
      </c>
      <c r="E167" s="220">
        <v>100</v>
      </c>
    </row>
    <row r="168" spans="1:5">
      <c r="A168" s="209">
        <v>900305</v>
      </c>
      <c r="B168" s="227" t="s">
        <v>353</v>
      </c>
      <c r="C168" s="186">
        <v>739651</v>
      </c>
      <c r="D168" s="186">
        <v>0</v>
      </c>
      <c r="E168" s="220">
        <v>100</v>
      </c>
    </row>
    <row r="169" spans="1:5">
      <c r="A169" s="217"/>
      <c r="B169" s="228"/>
      <c r="C169" s="228"/>
      <c r="D169" s="228"/>
    </row>
    <row r="170" spans="1:5">
      <c r="A170" s="224"/>
      <c r="B170" s="224"/>
    </row>
    <row r="171" spans="1:5">
      <c r="A171" s="209">
        <v>6.6</v>
      </c>
      <c r="B171" s="186" t="s">
        <v>221</v>
      </c>
      <c r="C171" s="186">
        <v>8652446</v>
      </c>
      <c r="D171" s="186">
        <v>9502621</v>
      </c>
      <c r="E171" s="220">
        <f t="shared" ref="E171:E186" si="6">((D171-C171)/C171)*100</f>
        <v>9.8258342207509877</v>
      </c>
    </row>
    <row r="172" spans="1:5" ht="25.5">
      <c r="A172" s="222">
        <v>900129</v>
      </c>
      <c r="B172" s="222" t="s">
        <v>354</v>
      </c>
      <c r="C172" s="222">
        <v>7042972</v>
      </c>
      <c r="D172" s="222">
        <v>9165302</v>
      </c>
      <c r="E172" s="220">
        <f t="shared" si="6"/>
        <v>30.134011607599749</v>
      </c>
    </row>
    <row r="173" spans="1:5" ht="25.5">
      <c r="A173" s="222">
        <v>900159</v>
      </c>
      <c r="B173" s="222" t="s">
        <v>355</v>
      </c>
      <c r="C173" s="222">
        <v>1609474</v>
      </c>
      <c r="D173" s="222">
        <v>337319</v>
      </c>
      <c r="E173" s="220">
        <f t="shared" si="6"/>
        <v>-79.041662058535906</v>
      </c>
    </row>
    <row r="174" spans="1:5">
      <c r="A174" s="224"/>
      <c r="B174" s="224"/>
    </row>
    <row r="175" spans="1:5">
      <c r="A175" s="209">
        <v>12</v>
      </c>
      <c r="B175" s="210" t="s">
        <v>230</v>
      </c>
      <c r="C175" s="186">
        <v>11283685</v>
      </c>
      <c r="D175" s="186">
        <v>9905167</v>
      </c>
      <c r="E175" s="220">
        <f t="shared" si="6"/>
        <v>-12.216913180401615</v>
      </c>
    </row>
    <row r="176" spans="1:5" ht="25.5">
      <c r="A176" s="222">
        <v>840701</v>
      </c>
      <c r="B176" s="222" t="s">
        <v>356</v>
      </c>
      <c r="C176" s="222">
        <v>-1800</v>
      </c>
      <c r="D176" s="222">
        <v>-200</v>
      </c>
      <c r="E176" s="220">
        <f t="shared" si="6"/>
        <v>-88.888888888888886</v>
      </c>
    </row>
    <row r="177" spans="1:5">
      <c r="A177" s="222">
        <v>840708</v>
      </c>
      <c r="B177" s="222" t="s">
        <v>357</v>
      </c>
      <c r="C177" s="222">
        <v>-173308</v>
      </c>
      <c r="D177" s="222">
        <v>-214234</v>
      </c>
      <c r="E177" s="220">
        <f t="shared" si="6"/>
        <v>23.614605211530918</v>
      </c>
    </row>
    <row r="178" spans="1:5" ht="25.5">
      <c r="A178" s="222">
        <v>840901</v>
      </c>
      <c r="B178" s="222" t="s">
        <v>358</v>
      </c>
      <c r="C178" s="222">
        <v>-817137</v>
      </c>
      <c r="D178" s="222">
        <v>-34898</v>
      </c>
      <c r="E178" s="220">
        <f t="shared" si="6"/>
        <v>-95.729235122139869</v>
      </c>
    </row>
    <row r="179" spans="1:5" ht="25.5">
      <c r="A179" s="222">
        <v>840902</v>
      </c>
      <c r="B179" s="222" t="s">
        <v>359</v>
      </c>
      <c r="C179" s="222">
        <v>-1808341</v>
      </c>
      <c r="D179" s="222">
        <v>-395565</v>
      </c>
      <c r="E179" s="220">
        <f t="shared" si="6"/>
        <v>-78.125530527704683</v>
      </c>
    </row>
    <row r="180" spans="1:5">
      <c r="A180" s="222">
        <v>841001</v>
      </c>
      <c r="B180" s="222" t="s">
        <v>360</v>
      </c>
      <c r="C180" s="222">
        <v>-6272486</v>
      </c>
      <c r="D180" s="222">
        <v>-6890292</v>
      </c>
      <c r="E180" s="220">
        <f t="shared" si="6"/>
        <v>9.8494600067660567</v>
      </c>
    </row>
    <row r="181" spans="1:5">
      <c r="A181" s="222">
        <v>841201</v>
      </c>
      <c r="B181" s="222" t="s">
        <v>361</v>
      </c>
      <c r="C181" s="222">
        <v>-740998</v>
      </c>
      <c r="D181" s="222">
        <v>-768220</v>
      </c>
      <c r="E181" s="220">
        <f t="shared" si="6"/>
        <v>3.6736941260300298</v>
      </c>
    </row>
    <row r="182" spans="1:5">
      <c r="A182" s="222">
        <v>841702</v>
      </c>
      <c r="B182" s="222" t="s">
        <v>362</v>
      </c>
      <c r="C182" s="222">
        <v>-214630</v>
      </c>
      <c r="D182" s="222">
        <v>-323488</v>
      </c>
      <c r="E182" s="220">
        <f t="shared" si="6"/>
        <v>50.718911615338023</v>
      </c>
    </row>
    <row r="183" spans="1:5">
      <c r="A183" s="222">
        <v>841703</v>
      </c>
      <c r="B183" s="222" t="s">
        <v>363</v>
      </c>
      <c r="C183" s="222">
        <v>-1098714</v>
      </c>
      <c r="D183" s="222">
        <v>-1104592</v>
      </c>
      <c r="E183" s="220">
        <f t="shared" si="6"/>
        <v>0.53498908724199379</v>
      </c>
    </row>
    <row r="184" spans="1:5">
      <c r="A184" s="222">
        <v>841704</v>
      </c>
      <c r="B184" s="222" t="s">
        <v>364</v>
      </c>
      <c r="C184" s="222">
        <v>-13725</v>
      </c>
      <c r="D184" s="222"/>
      <c r="E184" s="220">
        <f t="shared" si="6"/>
        <v>-100</v>
      </c>
    </row>
    <row r="185" spans="1:5">
      <c r="A185" s="222">
        <v>841709</v>
      </c>
      <c r="B185" s="222" t="s">
        <v>365</v>
      </c>
      <c r="C185" s="222">
        <v>-34622</v>
      </c>
      <c r="D185" s="222">
        <v>-2749</v>
      </c>
      <c r="E185" s="220">
        <f t="shared" si="6"/>
        <v>-92.059961873952972</v>
      </c>
    </row>
    <row r="186" spans="1:5">
      <c r="A186" s="222">
        <v>841710</v>
      </c>
      <c r="B186" s="222" t="s">
        <v>366</v>
      </c>
      <c r="C186" s="222">
        <v>-107924</v>
      </c>
      <c r="D186" s="222">
        <v>-170929</v>
      </c>
      <c r="E186" s="220">
        <f t="shared" si="6"/>
        <v>58.379044512805308</v>
      </c>
    </row>
  </sheetData>
  <mergeCells count="5">
    <mergeCell ref="B2:F2"/>
    <mergeCell ref="B3:F3"/>
    <mergeCell ref="B5:F5"/>
    <mergeCell ref="A51:B51"/>
    <mergeCell ref="A53:B53"/>
  </mergeCells>
  <pageMargins left="0.56000000000000005" right="0.23622047244094491" top="0.47244094488188981" bottom="0.43307086614173229" header="0.31496062992125984" footer="0.31496062992125984"/>
  <pageSetup paperSize="9" scale="74" orientation="portrait" verticalDpi="0" r:id="rId1"/>
  <rowBreaks count="1" manualBreakCount="1">
    <brk id="4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F45"/>
  <sheetViews>
    <sheetView topLeftCell="A37" workbookViewId="0">
      <selection activeCell="D13" sqref="D13"/>
    </sheetView>
  </sheetViews>
  <sheetFormatPr defaultRowHeight="12.75"/>
  <cols>
    <col min="1" max="1" width="8.1640625" style="170" bestFit="1" customWidth="1"/>
    <col min="2" max="2" width="50.33203125" style="172" customWidth="1"/>
    <col min="3" max="3" width="11.6640625" style="172" customWidth="1"/>
    <col min="4" max="4" width="12.1640625" style="172" customWidth="1"/>
    <col min="5" max="5" width="10.6640625" style="173" bestFit="1" customWidth="1"/>
    <col min="6" max="6" width="51.33203125" style="174" customWidth="1"/>
    <col min="7" max="17" width="13.5" style="172" customWidth="1"/>
    <col min="18" max="41" width="2.33203125" style="172" bestFit="1" customWidth="1"/>
    <col min="42" max="16384" width="9.33203125" style="172"/>
  </cols>
  <sheetData>
    <row r="2" spans="1:6" ht="15.75">
      <c r="B2" s="171" t="s">
        <v>179</v>
      </c>
    </row>
    <row r="3" spans="1:6" ht="15">
      <c r="B3" s="175" t="s">
        <v>180</v>
      </c>
    </row>
    <row r="4" spans="1:6" ht="2.25" customHeight="1">
      <c r="B4" s="175"/>
    </row>
    <row r="5" spans="1:6" ht="15">
      <c r="B5" s="175" t="s">
        <v>181</v>
      </c>
    </row>
    <row r="7" spans="1:6" s="174" customFormat="1" ht="25.5">
      <c r="A7" s="176" t="s">
        <v>182</v>
      </c>
      <c r="B7" s="176" t="s">
        <v>183</v>
      </c>
      <c r="C7" s="177" t="s">
        <v>63</v>
      </c>
      <c r="D7" s="177" t="s">
        <v>64</v>
      </c>
      <c r="E7" s="177" t="s">
        <v>235</v>
      </c>
      <c r="F7" s="177" t="s">
        <v>185</v>
      </c>
    </row>
    <row r="8" spans="1:6">
      <c r="A8" s="178" t="s">
        <v>186</v>
      </c>
      <c r="B8" s="178">
        <v>1</v>
      </c>
      <c r="C8" s="179"/>
      <c r="D8" s="179"/>
      <c r="E8" s="180"/>
      <c r="F8" s="181"/>
    </row>
    <row r="9" spans="1:6">
      <c r="A9" s="178" t="s">
        <v>187</v>
      </c>
      <c r="B9" s="182" t="s">
        <v>188</v>
      </c>
      <c r="C9" s="179"/>
      <c r="D9" s="179"/>
      <c r="E9" s="180"/>
      <c r="F9" s="181"/>
    </row>
    <row r="10" spans="1:6" ht="25.5">
      <c r="A10" s="178">
        <v>1</v>
      </c>
      <c r="B10" s="182" t="s">
        <v>189</v>
      </c>
      <c r="C10" s="179">
        <v>9885352</v>
      </c>
      <c r="D10" s="179">
        <v>7672250</v>
      </c>
      <c r="E10" s="185">
        <f>((D10-C10)/C10)*100</f>
        <v>-22.38769039281555</v>
      </c>
      <c r="F10" s="186" t="s">
        <v>367</v>
      </c>
    </row>
    <row r="11" spans="1:6">
      <c r="A11" s="178"/>
      <c r="B11" s="182"/>
      <c r="C11" s="179"/>
      <c r="D11" s="179"/>
      <c r="E11" s="180"/>
      <c r="F11" s="181"/>
    </row>
    <row r="12" spans="1:6">
      <c r="A12" s="178">
        <v>2</v>
      </c>
      <c r="B12" s="184" t="s">
        <v>191</v>
      </c>
      <c r="C12" s="179"/>
      <c r="D12" s="179"/>
      <c r="E12" s="180"/>
      <c r="F12" s="181"/>
    </row>
    <row r="13" spans="1:6" s="173" customFormat="1" ht="94.5" customHeight="1">
      <c r="A13" s="183">
        <v>2.1</v>
      </c>
      <c r="B13" s="184" t="s">
        <v>192</v>
      </c>
      <c r="C13" s="180">
        <v>29215809</v>
      </c>
      <c r="D13" s="180">
        <v>26172565</v>
      </c>
      <c r="E13" s="185">
        <f t="shared" ref="E13:E44" si="0">((D13-C13)/C13)*100</f>
        <v>-10.416428995685179</v>
      </c>
      <c r="F13" s="186" t="s">
        <v>368</v>
      </c>
    </row>
    <row r="14" spans="1:6" s="173" customFormat="1" ht="17.25" customHeight="1">
      <c r="A14" s="183">
        <v>2.2000000000000002</v>
      </c>
      <c r="B14" s="184" t="s">
        <v>194</v>
      </c>
      <c r="C14" s="180">
        <v>79212492</v>
      </c>
      <c r="D14" s="180">
        <v>81749125</v>
      </c>
      <c r="E14" s="185">
        <f t="shared" si="0"/>
        <v>3.2023143521352666</v>
      </c>
      <c r="F14" s="186"/>
    </row>
    <row r="15" spans="1:6" ht="17.25" customHeight="1">
      <c r="A15" s="178"/>
      <c r="B15" s="184" t="s">
        <v>238</v>
      </c>
      <c r="C15" s="182">
        <v>108428301</v>
      </c>
      <c r="D15" s="182">
        <v>107921690</v>
      </c>
      <c r="E15" s="185">
        <f t="shared" si="0"/>
        <v>-0.46723133658619259</v>
      </c>
      <c r="F15" s="181"/>
    </row>
    <row r="16" spans="1:6" ht="17.25" customHeight="1">
      <c r="A16" s="178"/>
      <c r="B16" s="184"/>
      <c r="C16" s="179"/>
      <c r="D16" s="179"/>
      <c r="E16" s="185"/>
      <c r="F16" s="181"/>
    </row>
    <row r="17" spans="1:6" ht="17.25" customHeight="1">
      <c r="A17" s="178">
        <v>3</v>
      </c>
      <c r="B17" s="184" t="s">
        <v>195</v>
      </c>
      <c r="C17" s="179">
        <v>21682132</v>
      </c>
      <c r="D17" s="179">
        <v>22640074</v>
      </c>
      <c r="E17" s="185">
        <f t="shared" si="0"/>
        <v>4.4181171851550394</v>
      </c>
      <c r="F17" s="181"/>
    </row>
    <row r="18" spans="1:6" s="173" customFormat="1">
      <c r="A18" s="183">
        <v>4</v>
      </c>
      <c r="B18" s="184" t="s">
        <v>197</v>
      </c>
      <c r="C18" s="180">
        <v>26127429</v>
      </c>
      <c r="D18" s="180">
        <v>29349777</v>
      </c>
      <c r="E18" s="185">
        <f t="shared" si="0"/>
        <v>12.333199718962016</v>
      </c>
      <c r="F18" s="186" t="s">
        <v>369</v>
      </c>
    </row>
    <row r="19" spans="1:6">
      <c r="A19" s="178"/>
      <c r="B19" s="184"/>
      <c r="C19" s="179"/>
      <c r="D19" s="179"/>
      <c r="E19" s="185"/>
      <c r="F19" s="181"/>
    </row>
    <row r="20" spans="1:6">
      <c r="A20" s="178">
        <v>5</v>
      </c>
      <c r="B20" s="184" t="s">
        <v>198</v>
      </c>
      <c r="C20" s="179"/>
      <c r="D20" s="179"/>
      <c r="E20" s="185"/>
      <c r="F20" s="181"/>
    </row>
    <row r="21" spans="1:6" ht="38.25">
      <c r="A21" s="193">
        <v>5.0999999999999996</v>
      </c>
      <c r="B21" s="180" t="s">
        <v>199</v>
      </c>
      <c r="C21" s="179">
        <v>4564028</v>
      </c>
      <c r="D21" s="179">
        <v>5753939</v>
      </c>
      <c r="E21" s="185">
        <f t="shared" si="0"/>
        <v>26.071509640168728</v>
      </c>
      <c r="F21" s="186" t="s">
        <v>370</v>
      </c>
    </row>
    <row r="22" spans="1:6" ht="25.5">
      <c r="A22" s="193">
        <v>5.2</v>
      </c>
      <c r="B22" s="180" t="s">
        <v>200</v>
      </c>
      <c r="C22" s="179">
        <v>10000</v>
      </c>
      <c r="D22" s="179">
        <v>0</v>
      </c>
      <c r="E22" s="185">
        <f t="shared" si="0"/>
        <v>-100</v>
      </c>
      <c r="F22" s="186" t="s">
        <v>371</v>
      </c>
    </row>
    <row r="23" spans="1:6" ht="44.25" customHeight="1">
      <c r="A23" s="193">
        <v>5.3</v>
      </c>
      <c r="B23" s="180" t="s">
        <v>202</v>
      </c>
      <c r="C23" s="179">
        <v>4657580</v>
      </c>
      <c r="D23" s="179">
        <v>6181981</v>
      </c>
      <c r="E23" s="185">
        <f t="shared" si="0"/>
        <v>32.729464657611892</v>
      </c>
      <c r="F23" s="186" t="s">
        <v>372</v>
      </c>
    </row>
    <row r="24" spans="1:6" ht="17.25" customHeight="1">
      <c r="A24" s="193">
        <v>5.4</v>
      </c>
      <c r="B24" s="180" t="s">
        <v>203</v>
      </c>
      <c r="C24" s="179">
        <v>4090014</v>
      </c>
      <c r="D24" s="179">
        <v>4142014</v>
      </c>
      <c r="E24" s="185">
        <f t="shared" si="0"/>
        <v>1.2713892910880011</v>
      </c>
      <c r="F24" s="181"/>
    </row>
    <row r="25" spans="1:6" ht="17.25" customHeight="1">
      <c r="A25" s="193">
        <v>5.5</v>
      </c>
      <c r="B25" s="180" t="s">
        <v>205</v>
      </c>
      <c r="C25" s="179">
        <v>764698</v>
      </c>
      <c r="D25" s="179">
        <v>827799</v>
      </c>
      <c r="E25" s="185">
        <f t="shared" si="0"/>
        <v>8.2517542873134229</v>
      </c>
      <c r="F25" s="181"/>
    </row>
    <row r="26" spans="1:6" ht="17.25" customHeight="1">
      <c r="A26" s="193">
        <v>5.6</v>
      </c>
      <c r="B26" s="180" t="s">
        <v>207</v>
      </c>
      <c r="C26" s="179">
        <v>0</v>
      </c>
      <c r="D26" s="179">
        <v>0</v>
      </c>
      <c r="E26" s="185">
        <v>0</v>
      </c>
      <c r="F26" s="181"/>
    </row>
    <row r="27" spans="1:6" ht="40.5" customHeight="1">
      <c r="A27" s="193">
        <v>5.7</v>
      </c>
      <c r="B27" s="180" t="s">
        <v>208</v>
      </c>
      <c r="C27" s="179">
        <v>11500</v>
      </c>
      <c r="D27" s="179">
        <v>0</v>
      </c>
      <c r="E27" s="185">
        <f t="shared" si="0"/>
        <v>-100</v>
      </c>
      <c r="F27" s="186" t="s">
        <v>373</v>
      </c>
    </row>
    <row r="28" spans="1:6">
      <c r="A28" s="193"/>
      <c r="B28" s="184" t="s">
        <v>210</v>
      </c>
      <c r="C28" s="179">
        <v>14097820</v>
      </c>
      <c r="D28" s="179">
        <v>16905733</v>
      </c>
      <c r="E28" s="185">
        <f t="shared" si="0"/>
        <v>19.917356016745853</v>
      </c>
      <c r="F28" s="181"/>
    </row>
    <row r="29" spans="1:6">
      <c r="A29" s="193"/>
      <c r="B29" s="184"/>
      <c r="C29" s="179"/>
      <c r="D29" s="179"/>
      <c r="E29" s="185"/>
      <c r="F29" s="181"/>
    </row>
    <row r="30" spans="1:6">
      <c r="A30" s="178">
        <v>6</v>
      </c>
      <c r="B30" s="184" t="s">
        <v>211</v>
      </c>
      <c r="C30" s="179"/>
      <c r="D30" s="179"/>
      <c r="E30" s="185"/>
      <c r="F30" s="181"/>
    </row>
    <row r="31" spans="1:6" ht="32.25" customHeight="1">
      <c r="A31" s="193" t="s">
        <v>212</v>
      </c>
      <c r="B31" s="180" t="s">
        <v>213</v>
      </c>
      <c r="C31" s="179">
        <v>213264348</v>
      </c>
      <c r="D31" s="179">
        <v>267434362</v>
      </c>
      <c r="E31" s="185">
        <f t="shared" si="0"/>
        <v>25.400407760607035</v>
      </c>
      <c r="F31" s="186" t="s">
        <v>374</v>
      </c>
    </row>
    <row r="32" spans="1:6" ht="57" customHeight="1">
      <c r="A32" s="193">
        <v>6.2</v>
      </c>
      <c r="B32" s="180" t="s">
        <v>214</v>
      </c>
      <c r="C32" s="179">
        <v>17337169</v>
      </c>
      <c r="D32" s="179">
        <v>12602733</v>
      </c>
      <c r="E32" s="185">
        <f t="shared" si="0"/>
        <v>-27.308010898434453</v>
      </c>
      <c r="F32" s="186" t="s">
        <v>375</v>
      </c>
    </row>
    <row r="33" spans="1:6" s="173" customFormat="1">
      <c r="A33" s="190">
        <v>6.3</v>
      </c>
      <c r="B33" s="180" t="s">
        <v>216</v>
      </c>
      <c r="C33" s="180">
        <v>6871798</v>
      </c>
      <c r="D33" s="180">
        <v>17169833</v>
      </c>
      <c r="E33" s="185">
        <f t="shared" si="0"/>
        <v>149.85939633266284</v>
      </c>
      <c r="F33" s="186" t="s">
        <v>376</v>
      </c>
    </row>
    <row r="34" spans="1:6" ht="18.75" customHeight="1">
      <c r="A34" s="193">
        <v>6.4</v>
      </c>
      <c r="B34" s="180" t="s">
        <v>218</v>
      </c>
      <c r="C34" s="179">
        <v>0</v>
      </c>
      <c r="D34" s="179">
        <v>0</v>
      </c>
      <c r="E34" s="185">
        <v>0</v>
      </c>
      <c r="F34" s="181"/>
    </row>
    <row r="35" spans="1:6" ht="18.75" customHeight="1">
      <c r="A35" s="193">
        <v>6.5</v>
      </c>
      <c r="B35" s="180" t="s">
        <v>220</v>
      </c>
      <c r="C35" s="179"/>
      <c r="D35" s="179"/>
      <c r="E35" s="185">
        <v>0</v>
      </c>
      <c r="F35" s="181"/>
    </row>
    <row r="36" spans="1:6" s="173" customFormat="1" ht="18.75" customHeight="1">
      <c r="A36" s="190">
        <v>6.6</v>
      </c>
      <c r="B36" s="180" t="s">
        <v>221</v>
      </c>
      <c r="C36" s="180">
        <v>9502621</v>
      </c>
      <c r="D36" s="180">
        <v>11370658</v>
      </c>
      <c r="E36" s="185">
        <f t="shared" si="0"/>
        <v>19.658123795529676</v>
      </c>
      <c r="F36" s="186" t="s">
        <v>258</v>
      </c>
    </row>
    <row r="37" spans="1:6" ht="18.75" customHeight="1">
      <c r="A37" s="193"/>
      <c r="B37" s="184" t="s">
        <v>223</v>
      </c>
      <c r="C37" s="179">
        <v>246975936</v>
      </c>
      <c r="D37" s="179">
        <v>308577586</v>
      </c>
      <c r="E37" s="185">
        <f t="shared" si="0"/>
        <v>24.942369284107098</v>
      </c>
      <c r="F37" s="181"/>
    </row>
    <row r="38" spans="1:6" s="196" customFormat="1" ht="18.75" customHeight="1">
      <c r="A38" s="193">
        <v>7</v>
      </c>
      <c r="B38" s="180" t="s">
        <v>224</v>
      </c>
      <c r="C38" s="182">
        <v>0</v>
      </c>
      <c r="D38" s="182">
        <v>0</v>
      </c>
      <c r="E38" s="185">
        <v>0</v>
      </c>
      <c r="F38" s="229"/>
    </row>
    <row r="39" spans="1:6" ht="18.75" customHeight="1">
      <c r="A39" s="193">
        <v>9.1</v>
      </c>
      <c r="B39" s="186" t="s">
        <v>226</v>
      </c>
      <c r="C39" s="179"/>
      <c r="D39" s="179"/>
      <c r="E39" s="185">
        <v>0</v>
      </c>
      <c r="F39" s="181"/>
    </row>
    <row r="40" spans="1:6" ht="25.5">
      <c r="A40" s="197">
        <v>9.1999999999999993</v>
      </c>
      <c r="B40" s="198" t="s">
        <v>227</v>
      </c>
      <c r="C40" s="179">
        <v>37842983</v>
      </c>
      <c r="D40" s="179">
        <v>70379724</v>
      </c>
      <c r="E40" s="185">
        <f t="shared" si="0"/>
        <v>85.978267093796489</v>
      </c>
      <c r="F40" s="181" t="s">
        <v>260</v>
      </c>
    </row>
    <row r="41" spans="1:6" ht="38.25">
      <c r="A41" s="193">
        <v>10</v>
      </c>
      <c r="B41" s="184" t="s">
        <v>228</v>
      </c>
      <c r="C41" s="179">
        <v>41547208</v>
      </c>
      <c r="D41" s="179">
        <v>46963600</v>
      </c>
      <c r="E41" s="185">
        <f t="shared" si="0"/>
        <v>13.036717172427087</v>
      </c>
      <c r="F41" s="186" t="s">
        <v>377</v>
      </c>
    </row>
    <row r="42" spans="1:6">
      <c r="A42" s="193">
        <v>11</v>
      </c>
      <c r="B42" s="184" t="s">
        <v>229</v>
      </c>
      <c r="C42" s="179">
        <v>506587161</v>
      </c>
      <c r="D42" s="179">
        <v>610410434</v>
      </c>
      <c r="E42" s="185">
        <f t="shared" si="0"/>
        <v>20.494651462357137</v>
      </c>
      <c r="F42" s="181"/>
    </row>
    <row r="43" spans="1:6" ht="25.5">
      <c r="A43" s="193">
        <v>12</v>
      </c>
      <c r="B43" s="184" t="s">
        <v>230</v>
      </c>
      <c r="C43" s="179">
        <v>9905167</v>
      </c>
      <c r="D43" s="179">
        <v>8143701</v>
      </c>
      <c r="E43" s="185">
        <f t="shared" si="0"/>
        <v>-17.783304410718166</v>
      </c>
      <c r="F43" s="186" t="s">
        <v>378</v>
      </c>
    </row>
    <row r="44" spans="1:6" ht="18.75" customHeight="1">
      <c r="A44" s="193">
        <v>13</v>
      </c>
      <c r="B44" s="184" t="s">
        <v>232</v>
      </c>
      <c r="C44" s="184">
        <v>496681994</v>
      </c>
      <c r="D44" s="184">
        <v>602266733</v>
      </c>
      <c r="E44" s="185">
        <f t="shared" si="0"/>
        <v>21.258016250937413</v>
      </c>
      <c r="F44" s="181"/>
    </row>
    <row r="45" spans="1:6" s="173" customFormat="1" ht="38.25">
      <c r="A45" s="190">
        <v>14</v>
      </c>
      <c r="B45" s="186" t="s">
        <v>233</v>
      </c>
      <c r="C45" s="190" t="s">
        <v>234</v>
      </c>
      <c r="D45" s="190" t="s">
        <v>234</v>
      </c>
      <c r="E45" s="180"/>
      <c r="F45" s="186"/>
    </row>
  </sheetData>
  <pageMargins left="0.61" right="0.2" top="0.57999999999999996" bottom="0.59" header="0.31496062992125984" footer="0.31496062992125984"/>
  <pageSetup paperSize="9" scale="7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4"/>
  <sheetViews>
    <sheetView view="pageBreakPreview" zoomScaleNormal="100" zoomScaleSheetLayoutView="100" workbookViewId="0">
      <selection activeCell="N34" sqref="N34"/>
    </sheetView>
  </sheetViews>
  <sheetFormatPr defaultRowHeight="12.75"/>
  <cols>
    <col min="1" max="1" width="2.33203125" customWidth="1"/>
    <col min="2" max="2" width="6.5" style="19" customWidth="1"/>
    <col min="3" max="3" width="5.6640625" customWidth="1"/>
    <col min="4" max="4" width="24" customWidth="1"/>
    <col min="5" max="5" width="13.83203125" style="3" customWidth="1"/>
    <col min="6" max="10" width="13.83203125" customWidth="1"/>
  </cols>
  <sheetData>
    <row r="1" spans="2:10">
      <c r="I1" s="2" t="s">
        <v>26</v>
      </c>
    </row>
    <row r="2" spans="2:10">
      <c r="I2" s="18" t="s">
        <v>78</v>
      </c>
    </row>
    <row r="3" spans="2:10" ht="39" customHeight="1">
      <c r="B3" s="131" t="s">
        <v>66</v>
      </c>
      <c r="C3" s="131"/>
      <c r="D3" s="131"/>
      <c r="E3" s="131"/>
      <c r="F3" s="131"/>
      <c r="G3" s="131"/>
      <c r="H3" s="131"/>
      <c r="I3" s="131"/>
      <c r="J3" s="131"/>
    </row>
    <row r="4" spans="2:10" ht="8.25" customHeight="1">
      <c r="B4" s="132"/>
      <c r="C4" s="132"/>
      <c r="D4" s="132"/>
      <c r="E4" s="132"/>
      <c r="F4" s="132"/>
      <c r="G4" s="132"/>
      <c r="H4" s="132"/>
      <c r="I4" s="132"/>
      <c r="J4" s="133"/>
    </row>
    <row r="5" spans="2:10" ht="25.5" customHeight="1">
      <c r="B5" s="12"/>
      <c r="C5" s="134" t="s">
        <v>73</v>
      </c>
      <c r="D5" s="135"/>
      <c r="E5" s="15" t="s">
        <v>74</v>
      </c>
      <c r="F5" s="15" t="s">
        <v>75</v>
      </c>
      <c r="G5" s="15" t="s">
        <v>62</v>
      </c>
      <c r="H5" s="15" t="s">
        <v>76</v>
      </c>
      <c r="I5" s="15" t="s">
        <v>63</v>
      </c>
      <c r="J5" s="16" t="s">
        <v>64</v>
      </c>
    </row>
    <row r="6" spans="2:10" ht="20.100000000000001" customHeight="1">
      <c r="B6" s="13">
        <v>1</v>
      </c>
      <c r="C6" s="123" t="s">
        <v>0</v>
      </c>
      <c r="D6" s="123"/>
      <c r="E6" s="4"/>
      <c r="F6" s="128" t="s">
        <v>135</v>
      </c>
      <c r="G6" s="129"/>
      <c r="H6" s="129"/>
      <c r="I6" s="129"/>
      <c r="J6" s="130"/>
    </row>
    <row r="7" spans="2:10" ht="20.100000000000001" customHeight="1">
      <c r="B7" s="13">
        <v>2</v>
      </c>
      <c r="C7" s="123" t="s">
        <v>8</v>
      </c>
      <c r="D7" s="123"/>
      <c r="E7" s="4"/>
      <c r="F7" s="128" t="s">
        <v>136</v>
      </c>
      <c r="G7" s="129"/>
      <c r="H7" s="129"/>
      <c r="I7" s="129"/>
      <c r="J7" s="130"/>
    </row>
    <row r="8" spans="2:10" s="11" customFormat="1" ht="27" customHeight="1">
      <c r="B8" s="13">
        <v>3</v>
      </c>
      <c r="C8" s="126" t="s">
        <v>10</v>
      </c>
      <c r="D8" s="126"/>
      <c r="E8" s="25" t="s">
        <v>11</v>
      </c>
      <c r="F8" s="136">
        <v>60</v>
      </c>
      <c r="G8" s="137"/>
      <c r="H8" s="137"/>
      <c r="I8" s="137"/>
      <c r="J8" s="138"/>
    </row>
    <row r="9" spans="2:10" s="11" customFormat="1" ht="44.25" customHeight="1">
      <c r="B9" s="13">
        <v>4</v>
      </c>
      <c r="C9" s="126" t="s">
        <v>12</v>
      </c>
      <c r="D9" s="126"/>
      <c r="E9" s="22" t="s">
        <v>13</v>
      </c>
      <c r="F9" s="128" t="s">
        <v>129</v>
      </c>
      <c r="G9" s="129"/>
      <c r="H9" s="129"/>
      <c r="I9" s="129"/>
      <c r="J9" s="130"/>
    </row>
    <row r="10" spans="2:10" ht="20.100000000000001" customHeight="1">
      <c r="B10" s="13">
        <v>5</v>
      </c>
      <c r="C10" s="123" t="s">
        <v>14</v>
      </c>
      <c r="D10" s="123"/>
      <c r="E10" s="4"/>
      <c r="F10" s="128" t="s">
        <v>130</v>
      </c>
      <c r="G10" s="129"/>
      <c r="H10" s="129"/>
      <c r="I10" s="129"/>
      <c r="J10" s="130"/>
    </row>
    <row r="11" spans="2:10" ht="28.5" customHeight="1">
      <c r="B11" s="40">
        <v>6</v>
      </c>
      <c r="C11" s="127" t="s">
        <v>15</v>
      </c>
      <c r="D11" s="127"/>
      <c r="E11" s="41" t="s">
        <v>67</v>
      </c>
      <c r="F11" s="50">
        <v>0.78</v>
      </c>
      <c r="G11" s="50">
        <v>0.78</v>
      </c>
      <c r="H11" s="50">
        <v>0.78</v>
      </c>
      <c r="I11" s="50">
        <v>0.78</v>
      </c>
      <c r="J11" s="50">
        <v>0.78</v>
      </c>
    </row>
    <row r="12" spans="2:10" ht="20.100000000000001" customHeight="1">
      <c r="B12" s="13">
        <v>7</v>
      </c>
      <c r="C12" s="123" t="s">
        <v>16</v>
      </c>
      <c r="D12" s="123"/>
      <c r="E12" s="8" t="s">
        <v>17</v>
      </c>
      <c r="F12" s="25" t="s">
        <v>131</v>
      </c>
      <c r="G12" s="25" t="s">
        <v>131</v>
      </c>
      <c r="H12" s="25" t="s">
        <v>131</v>
      </c>
      <c r="I12" s="25" t="s">
        <v>131</v>
      </c>
      <c r="J12" s="25" t="s">
        <v>131</v>
      </c>
    </row>
    <row r="13" spans="2:10" ht="30" customHeight="1">
      <c r="B13" s="13">
        <v>8</v>
      </c>
      <c r="C13" s="123" t="s">
        <v>18</v>
      </c>
      <c r="D13" s="123"/>
      <c r="E13" s="8" t="s">
        <v>17</v>
      </c>
      <c r="F13" s="61" t="s">
        <v>132</v>
      </c>
      <c r="G13" s="61" t="s">
        <v>132</v>
      </c>
      <c r="H13" s="61" t="s">
        <v>132</v>
      </c>
      <c r="I13" s="61" t="s">
        <v>132</v>
      </c>
      <c r="J13" s="61" t="s">
        <v>132</v>
      </c>
    </row>
    <row r="14" spans="2:10" ht="30" customHeight="1">
      <c r="B14" s="13">
        <v>9</v>
      </c>
      <c r="C14" s="123" t="s">
        <v>19</v>
      </c>
      <c r="D14" s="123"/>
      <c r="E14" s="8" t="s">
        <v>17</v>
      </c>
      <c r="F14" s="61" t="s">
        <v>133</v>
      </c>
      <c r="G14" s="61" t="s">
        <v>133</v>
      </c>
      <c r="H14" s="61" t="s">
        <v>133</v>
      </c>
      <c r="I14" s="61" t="s">
        <v>133</v>
      </c>
      <c r="J14" s="61" t="s">
        <v>133</v>
      </c>
    </row>
    <row r="15" spans="2:10" ht="18.75" customHeight="1">
      <c r="B15" s="40">
        <v>10</v>
      </c>
      <c r="C15" s="125" t="s">
        <v>20</v>
      </c>
      <c r="D15" s="125"/>
      <c r="E15" s="48" t="s">
        <v>1</v>
      </c>
      <c r="F15" s="48" t="s">
        <v>134</v>
      </c>
      <c r="G15" s="48" t="s">
        <v>134</v>
      </c>
      <c r="H15" s="48" t="s">
        <v>134</v>
      </c>
      <c r="I15" s="48" t="s">
        <v>134</v>
      </c>
      <c r="J15" s="48" t="s">
        <v>134</v>
      </c>
    </row>
    <row r="16" spans="2:10" ht="18" customHeight="1">
      <c r="B16" s="40">
        <v>11</v>
      </c>
      <c r="C16" s="125" t="s">
        <v>21</v>
      </c>
      <c r="D16" s="125"/>
      <c r="E16" s="48" t="s">
        <v>1</v>
      </c>
      <c r="F16" s="48" t="s">
        <v>140</v>
      </c>
      <c r="G16" s="48" t="s">
        <v>140</v>
      </c>
      <c r="H16" s="48" t="s">
        <v>140</v>
      </c>
      <c r="I16" s="48" t="s">
        <v>140</v>
      </c>
      <c r="J16" s="48" t="s">
        <v>140</v>
      </c>
    </row>
    <row r="17" spans="1:10" ht="16.5" customHeight="1">
      <c r="B17" s="40">
        <v>12</v>
      </c>
      <c r="C17" s="125" t="s">
        <v>22</v>
      </c>
      <c r="D17" s="125"/>
      <c r="E17" s="54"/>
      <c r="F17" s="51"/>
      <c r="G17" s="51"/>
      <c r="H17" s="51"/>
      <c r="I17" s="51"/>
      <c r="J17" s="51"/>
    </row>
    <row r="18" spans="1:10" ht="42.75" customHeight="1">
      <c r="B18" s="55">
        <v>12.1</v>
      </c>
      <c r="C18" s="125" t="s">
        <v>23</v>
      </c>
      <c r="D18" s="125"/>
      <c r="E18" s="48" t="s">
        <v>7</v>
      </c>
      <c r="F18" s="93">
        <v>846.82</v>
      </c>
      <c r="G18" s="93">
        <v>49.19</v>
      </c>
      <c r="H18" s="93">
        <v>13</v>
      </c>
      <c r="I18" s="93">
        <v>63.87</v>
      </c>
      <c r="J18" s="93">
        <v>239.95</v>
      </c>
    </row>
    <row r="19" spans="1:10" ht="42.75" customHeight="1">
      <c r="B19" s="55">
        <v>12.2</v>
      </c>
      <c r="C19" s="125" t="s">
        <v>24</v>
      </c>
      <c r="D19" s="125"/>
      <c r="E19" s="48" t="s">
        <v>7</v>
      </c>
      <c r="F19" s="93">
        <v>0</v>
      </c>
      <c r="G19" s="93">
        <v>0</v>
      </c>
      <c r="H19" s="93">
        <v>0</v>
      </c>
      <c r="I19" s="93">
        <v>0</v>
      </c>
      <c r="J19" s="93">
        <v>0</v>
      </c>
    </row>
    <row r="20" spans="1:10" ht="15" customHeight="1">
      <c r="B20" s="12"/>
      <c r="C20" s="123" t="s">
        <v>2</v>
      </c>
      <c r="D20" s="123"/>
      <c r="E20" s="4"/>
      <c r="F20" s="5"/>
      <c r="G20" s="5"/>
      <c r="H20" s="5"/>
      <c r="I20" s="5"/>
      <c r="J20" s="5"/>
    </row>
    <row r="21" spans="1:10" ht="15" customHeight="1">
      <c r="B21" s="13">
        <v>13</v>
      </c>
      <c r="C21" s="123" t="s">
        <v>3</v>
      </c>
      <c r="D21" s="123"/>
      <c r="E21" s="4"/>
      <c r="F21" s="5"/>
      <c r="G21" s="5"/>
      <c r="H21" s="5"/>
      <c r="I21" s="5"/>
      <c r="J21" s="5"/>
    </row>
    <row r="22" spans="1:10" ht="30" customHeight="1">
      <c r="B22" s="14">
        <v>13.1</v>
      </c>
      <c r="C22" s="121" t="s">
        <v>68</v>
      </c>
      <c r="D22" s="121"/>
      <c r="E22" s="8" t="s">
        <v>25</v>
      </c>
      <c r="F22" s="53">
        <v>328.11</v>
      </c>
      <c r="G22" s="53">
        <v>354.43</v>
      </c>
      <c r="H22" s="53">
        <v>327.65612000000004</v>
      </c>
      <c r="I22" s="53">
        <v>345.25839999999994</v>
      </c>
      <c r="J22" s="53">
        <v>347.0800999999999</v>
      </c>
    </row>
    <row r="23" spans="1:10" ht="30" customHeight="1">
      <c r="B23" s="14">
        <v>13.2</v>
      </c>
      <c r="C23" s="121" t="s">
        <v>69</v>
      </c>
      <c r="D23" s="121"/>
      <c r="E23" s="8" t="s">
        <v>25</v>
      </c>
      <c r="F23" s="53">
        <v>321.56779599999999</v>
      </c>
      <c r="G23" s="53">
        <v>346.68311999999986</v>
      </c>
      <c r="H23" s="53">
        <v>320.16145999999998</v>
      </c>
      <c r="I23" s="53">
        <v>339.59681</v>
      </c>
      <c r="J23" s="53">
        <v>342.20056000000011</v>
      </c>
    </row>
    <row r="24" spans="1:10" ht="30" customHeight="1">
      <c r="B24" s="14">
        <v>13.3</v>
      </c>
      <c r="C24" s="121" t="s">
        <v>70</v>
      </c>
      <c r="D24" s="121"/>
      <c r="E24" s="8" t="s">
        <v>25</v>
      </c>
      <c r="F24" s="53">
        <v>320.77355249999988</v>
      </c>
      <c r="G24" s="53">
        <v>345.60831500000006</v>
      </c>
      <c r="H24" s="53">
        <v>310.7371150000003</v>
      </c>
      <c r="I24" s="53">
        <v>327.72986750000007</v>
      </c>
      <c r="J24" s="53">
        <v>326.39325000000099</v>
      </c>
    </row>
    <row r="25" spans="1:10" ht="43.5" customHeight="1">
      <c r="B25" s="13">
        <v>14</v>
      </c>
      <c r="C25" s="121" t="s">
        <v>71</v>
      </c>
      <c r="D25" s="121"/>
      <c r="E25" s="8" t="s">
        <v>25</v>
      </c>
      <c r="F25" s="53">
        <v>0.94499999999999995</v>
      </c>
      <c r="G25" s="53">
        <v>4.4459</v>
      </c>
      <c r="H25" s="53">
        <v>5.0490139999999997</v>
      </c>
      <c r="I25" s="53">
        <v>3.3876684000000163</v>
      </c>
      <c r="J25" s="53">
        <v>2.9433731200000022</v>
      </c>
    </row>
    <row r="26" spans="1:10" ht="30" customHeight="1">
      <c r="B26" s="40">
        <v>15</v>
      </c>
      <c r="C26" s="124" t="s">
        <v>77</v>
      </c>
      <c r="D26" s="124"/>
      <c r="E26" s="48" t="s">
        <v>25</v>
      </c>
      <c r="F26" s="94">
        <v>2.171084</v>
      </c>
      <c r="G26" s="94">
        <v>2.1892839999999998</v>
      </c>
      <c r="H26" s="94">
        <v>2.0667339999999998</v>
      </c>
      <c r="I26" s="94">
        <v>1.9581200000000001</v>
      </c>
      <c r="J26" s="94">
        <v>1.9709700000000001</v>
      </c>
    </row>
    <row r="27" spans="1:10" ht="30" customHeight="1">
      <c r="B27" s="13">
        <v>16</v>
      </c>
      <c r="C27" s="121" t="s">
        <v>72</v>
      </c>
      <c r="D27" s="121"/>
      <c r="E27" s="8" t="s">
        <v>11</v>
      </c>
      <c r="F27" s="53">
        <v>55.841369863013696</v>
      </c>
      <c r="G27" s="53">
        <v>55.234876712328798</v>
      </c>
      <c r="H27" s="53">
        <v>54.801095890410963</v>
      </c>
      <c r="I27" s="53">
        <v>57.216780117974871</v>
      </c>
      <c r="J27" s="53">
        <v>58.119808219178054</v>
      </c>
    </row>
    <row r="29" spans="1:10">
      <c r="I29" s="2" t="s">
        <v>26</v>
      </c>
    </row>
    <row r="30" spans="1:10">
      <c r="B30" s="3"/>
      <c r="E30"/>
      <c r="I30" s="2" t="s">
        <v>9</v>
      </c>
    </row>
    <row r="31" spans="1:10">
      <c r="B31" s="3"/>
      <c r="E31"/>
    </row>
    <row r="32" spans="1:10" ht="20.25" customHeight="1">
      <c r="A32" s="17"/>
      <c r="B32" s="10"/>
      <c r="C32" s="120" t="s">
        <v>79</v>
      </c>
      <c r="D32" s="120"/>
      <c r="E32" s="27" t="s">
        <v>74</v>
      </c>
      <c r="F32" s="15" t="s">
        <v>75</v>
      </c>
      <c r="G32" s="15" t="s">
        <v>62</v>
      </c>
      <c r="H32" s="15" t="s">
        <v>76</v>
      </c>
      <c r="I32" s="15" t="s">
        <v>63</v>
      </c>
      <c r="J32" s="16" t="s">
        <v>64</v>
      </c>
    </row>
    <row r="33" spans="1:10" s="11" customFormat="1" ht="30" customHeight="1">
      <c r="A33" s="20"/>
      <c r="B33" s="21">
        <v>17</v>
      </c>
      <c r="C33" s="122" t="s">
        <v>27</v>
      </c>
      <c r="D33" s="122"/>
      <c r="E33" s="22"/>
      <c r="F33" s="22"/>
      <c r="G33" s="22"/>
      <c r="H33" s="22"/>
      <c r="I33" s="22"/>
      <c r="J33" s="22"/>
    </row>
    <row r="34" spans="1:10" s="11" customFormat="1" ht="30" customHeight="1">
      <c r="A34" s="23"/>
      <c r="B34" s="24">
        <v>17.100000000000001</v>
      </c>
      <c r="C34" s="122" t="s">
        <v>28</v>
      </c>
      <c r="D34" s="122"/>
      <c r="E34" s="25" t="s">
        <v>4</v>
      </c>
      <c r="F34" s="47">
        <v>104.44113425924297</v>
      </c>
      <c r="G34" s="47">
        <v>111.01771990743146</v>
      </c>
      <c r="H34" s="47">
        <v>111.31671296295826</v>
      </c>
      <c r="I34" s="47">
        <v>95.622222222223215</v>
      </c>
      <c r="J34" s="47">
        <v>87.748611111114357</v>
      </c>
    </row>
    <row r="35" spans="1:10" s="11" customFormat="1" ht="30" customHeight="1">
      <c r="A35" s="23"/>
      <c r="B35" s="24">
        <v>17.2</v>
      </c>
      <c r="C35" s="122" t="s">
        <v>29</v>
      </c>
      <c r="D35" s="122"/>
      <c r="E35" s="25" t="s">
        <v>4</v>
      </c>
      <c r="F35" s="47">
        <v>19.872916666674428</v>
      </c>
      <c r="G35" s="47">
        <v>18.877083333334141</v>
      </c>
      <c r="H35" s="47">
        <v>9.2666666666666675</v>
      </c>
      <c r="I35" s="47">
        <v>16.259722222222219</v>
      </c>
      <c r="J35" s="47">
        <v>11.72013888888889</v>
      </c>
    </row>
    <row r="36" spans="1:10" s="11" customFormat="1" ht="30" customHeight="1">
      <c r="A36" s="20"/>
      <c r="B36" s="60">
        <v>18</v>
      </c>
      <c r="C36" s="119" t="s">
        <v>5</v>
      </c>
      <c r="D36" s="119"/>
      <c r="E36" s="49" t="s">
        <v>7</v>
      </c>
      <c r="F36" s="52">
        <v>60.24</v>
      </c>
      <c r="G36" s="52">
        <v>148.30000000000001</v>
      </c>
      <c r="H36" s="52">
        <v>51.98</v>
      </c>
      <c r="I36" s="52">
        <v>98.85</v>
      </c>
      <c r="J36" s="52">
        <v>76.72</v>
      </c>
    </row>
    <row r="37" spans="1:10" s="11" customFormat="1" ht="30" customHeight="1">
      <c r="A37" s="20"/>
      <c r="B37" s="60">
        <v>19</v>
      </c>
      <c r="C37" s="119" t="s">
        <v>6</v>
      </c>
      <c r="D37" s="119"/>
      <c r="E37" s="49" t="s">
        <v>7</v>
      </c>
      <c r="F37" s="94">
        <v>226.6</v>
      </c>
      <c r="G37" s="94">
        <v>212.19</v>
      </c>
      <c r="H37" s="94">
        <v>196.93</v>
      </c>
      <c r="I37" s="94">
        <v>196.4</v>
      </c>
      <c r="J37" s="94">
        <v>131.36000000000001</v>
      </c>
    </row>
    <row r="39" spans="1:10" ht="15" customHeight="1">
      <c r="B39" s="98" t="s">
        <v>80</v>
      </c>
      <c r="C39" s="98"/>
      <c r="D39" s="98"/>
      <c r="E39" s="98"/>
      <c r="F39" s="98"/>
      <c r="G39" s="98"/>
      <c r="H39" s="98"/>
      <c r="I39" s="98"/>
      <c r="J39" s="98"/>
    </row>
    <row r="40" spans="1:10" ht="15" customHeight="1">
      <c r="B40" s="31"/>
      <c r="C40" s="31"/>
      <c r="D40" s="31"/>
      <c r="E40" s="31"/>
      <c r="F40" s="31"/>
      <c r="G40" s="31"/>
      <c r="H40" s="31"/>
      <c r="I40" s="31"/>
      <c r="J40" s="31"/>
    </row>
    <row r="41" spans="1:10" ht="38.25" customHeight="1">
      <c r="B41" s="120" t="s">
        <v>84</v>
      </c>
      <c r="C41" s="120"/>
      <c r="D41" s="16" t="s">
        <v>79</v>
      </c>
      <c r="E41" s="117" t="s">
        <v>65</v>
      </c>
      <c r="F41" s="118"/>
      <c r="G41" s="16" t="s">
        <v>84</v>
      </c>
      <c r="H41" s="16" t="s">
        <v>79</v>
      </c>
      <c r="I41" s="120" t="s">
        <v>65</v>
      </c>
      <c r="J41" s="120"/>
    </row>
    <row r="42" spans="1:10" ht="15" customHeight="1">
      <c r="B42" s="116" t="s">
        <v>30</v>
      </c>
      <c r="C42" s="116"/>
      <c r="D42" s="32" t="s">
        <v>31</v>
      </c>
      <c r="E42" s="109">
        <v>7.67</v>
      </c>
      <c r="F42" s="110"/>
      <c r="G42" s="6" t="s">
        <v>32</v>
      </c>
      <c r="H42" s="6" t="s">
        <v>31</v>
      </c>
      <c r="I42" s="109">
        <v>13.68</v>
      </c>
      <c r="J42" s="110"/>
    </row>
    <row r="43" spans="1:10" ht="15" customHeight="1">
      <c r="B43" s="116"/>
      <c r="C43" s="116"/>
      <c r="D43" s="32" t="s">
        <v>33</v>
      </c>
      <c r="E43" s="109">
        <v>7.9</v>
      </c>
      <c r="F43" s="110">
        <v>7.9</v>
      </c>
      <c r="G43" s="7"/>
      <c r="H43" s="6" t="s">
        <v>33</v>
      </c>
      <c r="I43" s="109">
        <v>13.68</v>
      </c>
      <c r="J43" s="110">
        <v>13.68</v>
      </c>
    </row>
    <row r="44" spans="1:10" ht="15" customHeight="1">
      <c r="B44" s="116"/>
      <c r="C44" s="116"/>
      <c r="D44" s="32" t="s">
        <v>34</v>
      </c>
      <c r="E44" s="109">
        <v>7.26</v>
      </c>
      <c r="F44" s="110">
        <v>7.26</v>
      </c>
      <c r="G44" s="7"/>
      <c r="H44" s="6" t="s">
        <v>35</v>
      </c>
      <c r="I44" s="109">
        <v>12.74</v>
      </c>
      <c r="J44" s="110">
        <v>12.74</v>
      </c>
    </row>
    <row r="45" spans="1:10" ht="15" customHeight="1">
      <c r="B45" s="116" t="s">
        <v>36</v>
      </c>
      <c r="C45" s="116"/>
      <c r="D45" s="32" t="s">
        <v>31</v>
      </c>
      <c r="E45" s="109">
        <v>6.81</v>
      </c>
      <c r="F45" s="110">
        <v>6.81</v>
      </c>
      <c r="G45" s="6" t="s">
        <v>37</v>
      </c>
      <c r="H45" s="6" t="s">
        <v>31</v>
      </c>
      <c r="I45" s="109">
        <v>8.9700000000000006</v>
      </c>
      <c r="J45" s="110">
        <v>8.9700000000000006</v>
      </c>
    </row>
    <row r="46" spans="1:10" ht="15" customHeight="1">
      <c r="B46" s="116"/>
      <c r="C46" s="116"/>
      <c r="D46" s="32" t="s">
        <v>33</v>
      </c>
      <c r="E46" s="109">
        <v>8.43</v>
      </c>
      <c r="F46" s="110">
        <v>8.43</v>
      </c>
      <c r="G46" s="7"/>
      <c r="H46" s="6" t="s">
        <v>33</v>
      </c>
      <c r="I46" s="109">
        <v>8.43</v>
      </c>
      <c r="J46" s="110">
        <v>8.43</v>
      </c>
    </row>
    <row r="47" spans="1:10" ht="15" customHeight="1">
      <c r="B47" s="116"/>
      <c r="C47" s="116"/>
      <c r="D47" s="32" t="s">
        <v>35</v>
      </c>
      <c r="E47" s="109">
        <v>15.05</v>
      </c>
      <c r="F47" s="110">
        <v>15.05</v>
      </c>
      <c r="G47" s="7"/>
      <c r="H47" s="6" t="s">
        <v>34</v>
      </c>
      <c r="I47" s="109">
        <v>7.04</v>
      </c>
      <c r="J47" s="110">
        <v>7.04</v>
      </c>
    </row>
    <row r="48" spans="1:10" ht="15" customHeight="1">
      <c r="B48" s="116" t="s">
        <v>38</v>
      </c>
      <c r="C48" s="116"/>
      <c r="D48" s="32" t="s">
        <v>31</v>
      </c>
      <c r="E48" s="109">
        <v>13.68</v>
      </c>
      <c r="F48" s="110">
        <v>13.68</v>
      </c>
      <c r="G48" s="6" t="s">
        <v>39</v>
      </c>
      <c r="H48" s="6" t="s">
        <v>31</v>
      </c>
      <c r="I48" s="109">
        <v>5.49</v>
      </c>
      <c r="J48" s="110">
        <v>5.49</v>
      </c>
    </row>
    <row r="49" spans="2:10" ht="15" customHeight="1">
      <c r="B49" s="116"/>
      <c r="C49" s="116"/>
      <c r="D49" s="32" t="s">
        <v>33</v>
      </c>
      <c r="E49" s="109">
        <v>13.68</v>
      </c>
      <c r="F49" s="110">
        <v>13.68</v>
      </c>
      <c r="G49" s="7"/>
      <c r="H49" s="6" t="s">
        <v>33</v>
      </c>
      <c r="I49" s="109">
        <v>4.83</v>
      </c>
      <c r="J49" s="110">
        <v>4.83</v>
      </c>
    </row>
    <row r="50" spans="2:10" ht="15" customHeight="1">
      <c r="B50" s="116"/>
      <c r="C50" s="116"/>
      <c r="D50" s="32" t="s">
        <v>34</v>
      </c>
      <c r="E50" s="109">
        <v>13.68</v>
      </c>
      <c r="F50" s="110">
        <v>13.68</v>
      </c>
      <c r="G50" s="7"/>
      <c r="H50" s="6" t="s">
        <v>35</v>
      </c>
      <c r="I50" s="109">
        <v>4.72</v>
      </c>
      <c r="J50" s="110">
        <v>4.72</v>
      </c>
    </row>
    <row r="51" spans="2:10" ht="15" customHeight="1">
      <c r="B51" s="116" t="s">
        <v>40</v>
      </c>
      <c r="C51" s="116"/>
      <c r="D51" s="32" t="s">
        <v>31</v>
      </c>
      <c r="E51" s="109">
        <v>13.68</v>
      </c>
      <c r="F51" s="110">
        <v>13.68</v>
      </c>
      <c r="G51" s="6" t="s">
        <v>41</v>
      </c>
      <c r="H51" s="6" t="s">
        <v>31</v>
      </c>
      <c r="I51" s="109">
        <v>4.29</v>
      </c>
      <c r="J51" s="110">
        <v>4.29</v>
      </c>
    </row>
    <row r="52" spans="2:10" ht="15" customHeight="1">
      <c r="B52" s="116"/>
      <c r="C52" s="116"/>
      <c r="D52" s="32" t="s">
        <v>33</v>
      </c>
      <c r="E52" s="109">
        <v>13.68</v>
      </c>
      <c r="F52" s="110">
        <v>13.68</v>
      </c>
      <c r="G52" s="7"/>
      <c r="H52" s="6" t="s">
        <v>33</v>
      </c>
      <c r="I52" s="109">
        <v>4.3899999999999997</v>
      </c>
      <c r="J52" s="110">
        <v>4.3899999999999997</v>
      </c>
    </row>
    <row r="53" spans="2:10" ht="15" customHeight="1">
      <c r="B53" s="116"/>
      <c r="C53" s="116"/>
      <c r="D53" s="32" t="s">
        <v>35</v>
      </c>
      <c r="E53" s="109">
        <v>15.05</v>
      </c>
      <c r="F53" s="110">
        <v>15.05</v>
      </c>
      <c r="G53" s="7"/>
      <c r="H53" s="6" t="s">
        <v>35</v>
      </c>
      <c r="I53" s="109">
        <v>4.78</v>
      </c>
      <c r="J53" s="110">
        <v>4.78</v>
      </c>
    </row>
    <row r="54" spans="2:10" ht="15" customHeight="1">
      <c r="B54" s="116" t="s">
        <v>42</v>
      </c>
      <c r="C54" s="116"/>
      <c r="D54" s="32" t="s">
        <v>31</v>
      </c>
      <c r="E54" s="109">
        <v>13.68</v>
      </c>
      <c r="F54" s="110">
        <v>13.68</v>
      </c>
      <c r="G54" s="6" t="s">
        <v>43</v>
      </c>
      <c r="H54" s="6" t="s">
        <v>31</v>
      </c>
      <c r="I54" s="109">
        <v>4.29</v>
      </c>
      <c r="J54" s="110">
        <v>4.29</v>
      </c>
    </row>
    <row r="55" spans="2:10" ht="15" customHeight="1">
      <c r="B55" s="116"/>
      <c r="C55" s="116"/>
      <c r="D55" s="32" t="s">
        <v>33</v>
      </c>
      <c r="E55" s="109">
        <v>13.68</v>
      </c>
      <c r="F55" s="110">
        <v>13.68</v>
      </c>
      <c r="G55" s="7"/>
      <c r="H55" s="6" t="s">
        <v>33</v>
      </c>
      <c r="I55" s="109">
        <v>4.24</v>
      </c>
      <c r="J55" s="110">
        <v>4.24</v>
      </c>
    </row>
    <row r="56" spans="2:10" ht="15" customHeight="1">
      <c r="B56" s="116"/>
      <c r="C56" s="116"/>
      <c r="D56" s="32" t="s">
        <v>35</v>
      </c>
      <c r="E56" s="109">
        <v>15.05</v>
      </c>
      <c r="F56" s="110">
        <v>15.05</v>
      </c>
      <c r="G56" s="7"/>
      <c r="H56" s="6" t="s">
        <v>44</v>
      </c>
      <c r="I56" s="109">
        <v>3.35</v>
      </c>
      <c r="J56" s="110">
        <v>3.35</v>
      </c>
    </row>
    <row r="57" spans="2:10" ht="15" customHeight="1">
      <c r="B57" s="116" t="s">
        <v>45</v>
      </c>
      <c r="C57" s="116"/>
      <c r="D57" s="32" t="s">
        <v>31</v>
      </c>
      <c r="E57" s="109">
        <v>13.68</v>
      </c>
      <c r="F57" s="110">
        <v>13.68</v>
      </c>
      <c r="G57" s="6" t="s">
        <v>46</v>
      </c>
      <c r="H57" s="6" t="s">
        <v>31</v>
      </c>
      <c r="I57" s="109">
        <v>4.01</v>
      </c>
      <c r="J57" s="110">
        <v>4.01</v>
      </c>
    </row>
    <row r="58" spans="2:10" ht="15" customHeight="1">
      <c r="B58" s="113"/>
      <c r="C58" s="114"/>
      <c r="D58" s="32" t="s">
        <v>33</v>
      </c>
      <c r="E58" s="109">
        <v>13.68</v>
      </c>
      <c r="F58" s="110">
        <v>13.68</v>
      </c>
      <c r="G58" s="7"/>
      <c r="H58" s="6" t="s">
        <v>33</v>
      </c>
      <c r="I58" s="109">
        <v>4.8499999999999996</v>
      </c>
      <c r="J58" s="110">
        <v>4.8499999999999996</v>
      </c>
    </row>
    <row r="59" spans="2:10" ht="15" customHeight="1">
      <c r="B59" s="113"/>
      <c r="C59" s="114"/>
      <c r="D59" s="32" t="s">
        <v>34</v>
      </c>
      <c r="E59" s="109">
        <v>13.68</v>
      </c>
      <c r="F59" s="110">
        <v>13.68</v>
      </c>
      <c r="G59" s="7"/>
      <c r="H59" s="6" t="s">
        <v>35</v>
      </c>
      <c r="I59" s="109">
        <v>4.8099999999999996</v>
      </c>
      <c r="J59" s="110">
        <v>4.8099999999999996</v>
      </c>
    </row>
    <row r="60" spans="2:10" ht="15" customHeight="1">
      <c r="B60" s="115"/>
      <c r="C60" s="115"/>
      <c r="D60" s="28"/>
      <c r="E60" s="109"/>
      <c r="F60" s="110"/>
      <c r="G60" s="9" t="s">
        <v>47</v>
      </c>
      <c r="H60" s="7"/>
      <c r="I60" s="111">
        <f>SUM(E42:E59,I42:I59)</f>
        <v>338.61000000000018</v>
      </c>
      <c r="J60" s="112"/>
    </row>
    <row r="61" spans="2:10" ht="15">
      <c r="C61" s="19"/>
      <c r="E61" s="29"/>
      <c r="F61" s="29"/>
      <c r="G61" s="30"/>
      <c r="H61" s="26"/>
      <c r="I61" s="29"/>
      <c r="J61" s="29"/>
    </row>
    <row r="62" spans="2:10" ht="52.5" customHeight="1">
      <c r="B62" s="108" t="s">
        <v>81</v>
      </c>
      <c r="C62" s="108"/>
      <c r="D62" s="108"/>
      <c r="E62" s="108"/>
      <c r="F62" s="108"/>
      <c r="G62" s="108"/>
      <c r="H62" s="108"/>
      <c r="I62" s="108"/>
      <c r="J62" s="108"/>
    </row>
    <row r="63" spans="2:10" ht="50.25" customHeight="1">
      <c r="B63" s="107" t="s">
        <v>84</v>
      </c>
      <c r="C63" s="107"/>
      <c r="D63" s="104" t="s">
        <v>82</v>
      </c>
      <c r="E63" s="105"/>
      <c r="F63" s="106"/>
      <c r="G63" s="104" t="s">
        <v>83</v>
      </c>
      <c r="H63" s="105"/>
      <c r="I63" s="105"/>
      <c r="J63" s="106"/>
    </row>
    <row r="64" spans="2:10" ht="15" customHeight="1">
      <c r="B64" s="103" t="s">
        <v>30</v>
      </c>
      <c r="C64" s="103"/>
      <c r="D64" s="100">
        <f>60*0.99</f>
        <v>59.4</v>
      </c>
      <c r="E64" s="101"/>
      <c r="F64" s="102"/>
      <c r="G64" s="56"/>
      <c r="H64" s="59">
        <v>56.38859999999999</v>
      </c>
      <c r="I64" s="57"/>
      <c r="J64" s="58"/>
    </row>
    <row r="65" spans="2:10" ht="15" customHeight="1">
      <c r="B65" s="103" t="s">
        <v>36</v>
      </c>
      <c r="C65" s="103"/>
      <c r="D65" s="100">
        <f t="shared" ref="D65:D75" si="0">60*0.99</f>
        <v>59.4</v>
      </c>
      <c r="E65" s="101"/>
      <c r="F65" s="102"/>
      <c r="G65" s="56"/>
      <c r="H65" s="59">
        <v>58.114387096774202</v>
      </c>
      <c r="I65" s="57"/>
      <c r="J65" s="58"/>
    </row>
    <row r="66" spans="2:10" ht="15" customHeight="1">
      <c r="B66" s="103" t="s">
        <v>38</v>
      </c>
      <c r="C66" s="103"/>
      <c r="D66" s="100">
        <f t="shared" si="0"/>
        <v>59.4</v>
      </c>
      <c r="E66" s="101"/>
      <c r="F66" s="102"/>
      <c r="G66" s="56"/>
      <c r="H66" s="59">
        <v>60.311000000000014</v>
      </c>
      <c r="I66" s="57"/>
      <c r="J66" s="58"/>
    </row>
    <row r="67" spans="2:10" ht="15" customHeight="1">
      <c r="B67" s="103" t="s">
        <v>40</v>
      </c>
      <c r="C67" s="103"/>
      <c r="D67" s="100">
        <f t="shared" si="0"/>
        <v>59.4</v>
      </c>
      <c r="E67" s="101"/>
      <c r="F67" s="102"/>
      <c r="G67" s="56"/>
      <c r="H67" s="59">
        <v>60.200838709677413</v>
      </c>
      <c r="I67" s="57"/>
      <c r="J67" s="58"/>
    </row>
    <row r="68" spans="2:10" ht="15" customHeight="1">
      <c r="B68" s="103" t="s">
        <v>42</v>
      </c>
      <c r="C68" s="103"/>
      <c r="D68" s="100">
        <f t="shared" si="0"/>
        <v>59.4</v>
      </c>
      <c r="E68" s="101"/>
      <c r="F68" s="102"/>
      <c r="G68" s="56"/>
      <c r="H68" s="59">
        <v>61.867741935483863</v>
      </c>
      <c r="I68" s="57"/>
      <c r="J68" s="58"/>
    </row>
    <row r="69" spans="2:10" ht="15" customHeight="1">
      <c r="B69" s="103" t="s">
        <v>45</v>
      </c>
      <c r="C69" s="103"/>
      <c r="D69" s="100">
        <f t="shared" si="0"/>
        <v>59.4</v>
      </c>
      <c r="E69" s="101"/>
      <c r="F69" s="102"/>
      <c r="G69" s="56"/>
      <c r="H69" s="59">
        <v>61.349999999999994</v>
      </c>
      <c r="I69" s="57"/>
      <c r="J69" s="58"/>
    </row>
    <row r="70" spans="2:10" ht="15" customHeight="1">
      <c r="B70" s="103" t="s">
        <v>32</v>
      </c>
      <c r="C70" s="103"/>
      <c r="D70" s="100">
        <f t="shared" si="0"/>
        <v>59.4</v>
      </c>
      <c r="E70" s="101"/>
      <c r="F70" s="102"/>
      <c r="G70" s="56"/>
      <c r="H70" s="59">
        <v>60.753741935483866</v>
      </c>
      <c r="I70" s="57"/>
      <c r="J70" s="58"/>
    </row>
    <row r="71" spans="2:10" ht="15" customHeight="1">
      <c r="B71" s="103" t="s">
        <v>37</v>
      </c>
      <c r="C71" s="103"/>
      <c r="D71" s="100">
        <f t="shared" si="0"/>
        <v>59.4</v>
      </c>
      <c r="E71" s="101"/>
      <c r="F71" s="102"/>
      <c r="G71" s="56"/>
      <c r="H71" s="59">
        <v>61.474000000000004</v>
      </c>
      <c r="I71" s="57"/>
      <c r="J71" s="58"/>
    </row>
    <row r="72" spans="2:10" ht="15" customHeight="1">
      <c r="B72" s="103" t="s">
        <v>39</v>
      </c>
      <c r="C72" s="103"/>
      <c r="D72" s="100">
        <f t="shared" si="0"/>
        <v>59.4</v>
      </c>
      <c r="E72" s="101"/>
      <c r="F72" s="102"/>
      <c r="G72" s="56"/>
      <c r="H72" s="59">
        <v>49.305806451612874</v>
      </c>
      <c r="I72" s="57"/>
      <c r="J72" s="58"/>
    </row>
    <row r="73" spans="2:10" ht="15" customHeight="1">
      <c r="B73" s="103" t="s">
        <v>41</v>
      </c>
      <c r="C73" s="103"/>
      <c r="D73" s="100">
        <f t="shared" si="0"/>
        <v>59.4</v>
      </c>
      <c r="E73" s="101"/>
      <c r="F73" s="102"/>
      <c r="G73" s="56"/>
      <c r="H73" s="59">
        <v>44.512258064516118</v>
      </c>
      <c r="I73" s="57"/>
      <c r="J73" s="58"/>
    </row>
    <row r="74" spans="2:10" ht="15" customHeight="1">
      <c r="B74" s="103" t="s">
        <v>43</v>
      </c>
      <c r="C74" s="103"/>
      <c r="D74" s="100">
        <f t="shared" si="0"/>
        <v>59.4</v>
      </c>
      <c r="E74" s="101"/>
      <c r="F74" s="102"/>
      <c r="G74" s="56"/>
      <c r="H74" s="59">
        <v>45.574187844582909</v>
      </c>
      <c r="I74" s="57"/>
      <c r="J74" s="58"/>
    </row>
    <row r="75" spans="2:10" ht="15" customHeight="1">
      <c r="B75" s="103" t="s">
        <v>46</v>
      </c>
      <c r="C75" s="103"/>
      <c r="D75" s="100">
        <f t="shared" si="0"/>
        <v>59.4</v>
      </c>
      <c r="E75" s="101"/>
      <c r="F75" s="102"/>
      <c r="G75" s="56"/>
      <c r="H75" s="59">
        <v>54.56193548387094</v>
      </c>
      <c r="I75" s="57"/>
      <c r="J75" s="58"/>
    </row>
    <row r="78" spans="2:10" ht="15">
      <c r="I78" s="34" t="s">
        <v>88</v>
      </c>
    </row>
    <row r="79" spans="2:10" ht="15">
      <c r="I79" s="34" t="s">
        <v>89</v>
      </c>
    </row>
    <row r="80" spans="2:10" ht="15">
      <c r="I80" s="34"/>
    </row>
    <row r="81" spans="2:10" ht="30.75" customHeight="1">
      <c r="B81" s="33">
        <v>1</v>
      </c>
      <c r="C81" s="99" t="s">
        <v>87</v>
      </c>
      <c r="D81" s="99"/>
      <c r="E81" s="99"/>
      <c r="F81" s="99"/>
      <c r="G81" s="99"/>
      <c r="H81" s="99"/>
      <c r="I81" s="99"/>
      <c r="J81" s="99"/>
    </row>
    <row r="82" spans="2:10" ht="32.25" customHeight="1">
      <c r="B82" s="33">
        <v>2</v>
      </c>
      <c r="C82" s="99" t="s">
        <v>85</v>
      </c>
      <c r="D82" s="99"/>
      <c r="E82" s="99"/>
      <c r="F82" s="99"/>
      <c r="G82" s="99"/>
      <c r="H82" s="99"/>
      <c r="I82" s="99"/>
      <c r="J82" s="99"/>
    </row>
    <row r="83" spans="2:10" ht="31.5" customHeight="1">
      <c r="B83" s="33">
        <v>3</v>
      </c>
      <c r="C83" s="99" t="s">
        <v>86</v>
      </c>
      <c r="D83" s="99"/>
      <c r="E83" s="99"/>
      <c r="F83" s="99"/>
      <c r="G83" s="99"/>
      <c r="H83" s="99"/>
      <c r="I83" s="99"/>
      <c r="J83" s="99"/>
    </row>
    <row r="84" spans="2:10" ht="15">
      <c r="B84" s="1"/>
    </row>
  </sheetData>
  <mergeCells count="128">
    <mergeCell ref="F9:J9"/>
    <mergeCell ref="F10:J10"/>
    <mergeCell ref="B3:J3"/>
    <mergeCell ref="B4:J4"/>
    <mergeCell ref="C5:D5"/>
    <mergeCell ref="C6:D6"/>
    <mergeCell ref="C7:D7"/>
    <mergeCell ref="C8:D8"/>
    <mergeCell ref="F6:J6"/>
    <mergeCell ref="F7:J7"/>
    <mergeCell ref="F8:J8"/>
    <mergeCell ref="C15:D15"/>
    <mergeCell ref="C16:D16"/>
    <mergeCell ref="C17:D17"/>
    <mergeCell ref="C18:D18"/>
    <mergeCell ref="C19:D19"/>
    <mergeCell ref="C20:D20"/>
    <mergeCell ref="C9:D9"/>
    <mergeCell ref="C10:D10"/>
    <mergeCell ref="C11:D11"/>
    <mergeCell ref="C12:D12"/>
    <mergeCell ref="C13:D13"/>
    <mergeCell ref="C14:D14"/>
    <mergeCell ref="C27:D27"/>
    <mergeCell ref="C32:D32"/>
    <mergeCell ref="C33:D33"/>
    <mergeCell ref="C34:D34"/>
    <mergeCell ref="C35:D35"/>
    <mergeCell ref="C36:D36"/>
    <mergeCell ref="C21:D21"/>
    <mergeCell ref="C22:D22"/>
    <mergeCell ref="C23:D23"/>
    <mergeCell ref="C24:D24"/>
    <mergeCell ref="C25:D25"/>
    <mergeCell ref="C26:D26"/>
    <mergeCell ref="I48:J48"/>
    <mergeCell ref="I49:J49"/>
    <mergeCell ref="I50:J50"/>
    <mergeCell ref="I51:J51"/>
    <mergeCell ref="I52:J52"/>
    <mergeCell ref="I53:J53"/>
    <mergeCell ref="C37:D37"/>
    <mergeCell ref="B41:C41"/>
    <mergeCell ref="B42:C42"/>
    <mergeCell ref="B43:C43"/>
    <mergeCell ref="B44:C44"/>
    <mergeCell ref="B45:C45"/>
    <mergeCell ref="E48:F48"/>
    <mergeCell ref="E49:F49"/>
    <mergeCell ref="B52:C52"/>
    <mergeCell ref="B53:C53"/>
    <mergeCell ref="B46:C46"/>
    <mergeCell ref="B47:C47"/>
    <mergeCell ref="B48:C48"/>
    <mergeCell ref="B49:C49"/>
    <mergeCell ref="B50:C50"/>
    <mergeCell ref="B51:C51"/>
    <mergeCell ref="I41:J41"/>
    <mergeCell ref="I42:J42"/>
    <mergeCell ref="I43:J43"/>
    <mergeCell ref="I44:J44"/>
    <mergeCell ref="I45:J45"/>
    <mergeCell ref="I46:J46"/>
    <mergeCell ref="I47:J47"/>
    <mergeCell ref="E41:F41"/>
    <mergeCell ref="E42:F42"/>
    <mergeCell ref="E43:F43"/>
    <mergeCell ref="E44:F44"/>
    <mergeCell ref="E45:F45"/>
    <mergeCell ref="E46:F46"/>
    <mergeCell ref="E47:F47"/>
    <mergeCell ref="B54:C54"/>
    <mergeCell ref="B55:C55"/>
    <mergeCell ref="B56:C56"/>
    <mergeCell ref="B57:C57"/>
    <mergeCell ref="E56:F56"/>
    <mergeCell ref="E57:F57"/>
    <mergeCell ref="E58:F58"/>
    <mergeCell ref="E59:F59"/>
    <mergeCell ref="E60:F60"/>
    <mergeCell ref="B74:C74"/>
    <mergeCell ref="B63:C63"/>
    <mergeCell ref="B64:C64"/>
    <mergeCell ref="B65:C65"/>
    <mergeCell ref="B66:C66"/>
    <mergeCell ref="B67:C67"/>
    <mergeCell ref="B68:C68"/>
    <mergeCell ref="B62:J62"/>
    <mergeCell ref="E50:F50"/>
    <mergeCell ref="E51:F51"/>
    <mergeCell ref="E52:F52"/>
    <mergeCell ref="E53:F53"/>
    <mergeCell ref="E54:F54"/>
    <mergeCell ref="E55:F55"/>
    <mergeCell ref="I60:J60"/>
    <mergeCell ref="I54:J54"/>
    <mergeCell ref="I55:J55"/>
    <mergeCell ref="I56:J56"/>
    <mergeCell ref="I57:J57"/>
    <mergeCell ref="I58:J58"/>
    <mergeCell ref="I59:J59"/>
    <mergeCell ref="B58:C58"/>
    <mergeCell ref="B59:C59"/>
    <mergeCell ref="B60:C60"/>
    <mergeCell ref="B39:J39"/>
    <mergeCell ref="C81:J81"/>
    <mergeCell ref="C82:J82"/>
    <mergeCell ref="C83:J83"/>
    <mergeCell ref="D71:F71"/>
    <mergeCell ref="D72:F72"/>
    <mergeCell ref="D73:F73"/>
    <mergeCell ref="D74:F74"/>
    <mergeCell ref="D75:F75"/>
    <mergeCell ref="B75:C75"/>
    <mergeCell ref="D63:F63"/>
    <mergeCell ref="G63:J63"/>
    <mergeCell ref="D64:F64"/>
    <mergeCell ref="D65:F65"/>
    <mergeCell ref="D66:F66"/>
    <mergeCell ref="D67:F67"/>
    <mergeCell ref="D68:F68"/>
    <mergeCell ref="D69:F69"/>
    <mergeCell ref="D70:F70"/>
    <mergeCell ref="B69:C69"/>
    <mergeCell ref="B70:C70"/>
    <mergeCell ref="B71:C71"/>
    <mergeCell ref="B72:C72"/>
    <mergeCell ref="B73:C73"/>
  </mergeCells>
  <dataValidations disablePrompts="1" count="1">
    <dataValidation allowBlank="1" showErrorMessage="1" sqref="F43:F59 E42:E59 I42:I59 J43:J59"/>
  </dataValidations>
  <pageMargins left="0.38" right="0.17" top="0.53" bottom="0.55000000000000004" header="0.3" footer="0.3"/>
  <pageSetup paperSize="9" scale="86" orientation="portrait" r:id="rId1"/>
  <rowBreaks count="2" manualBreakCount="2">
    <brk id="28" max="16383" man="1"/>
    <brk id="7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I35"/>
  <sheetViews>
    <sheetView view="pageBreakPreview" zoomScaleNormal="100" zoomScaleSheetLayoutView="100" workbookViewId="0">
      <selection activeCell="O9" sqref="O9"/>
    </sheetView>
  </sheetViews>
  <sheetFormatPr defaultRowHeight="12.75"/>
  <cols>
    <col min="1" max="1" width="16.83203125" customWidth="1"/>
    <col min="2" max="6" width="12.83203125" style="3" customWidth="1"/>
    <col min="7" max="7" width="23.5" customWidth="1"/>
  </cols>
  <sheetData>
    <row r="2" spans="1:9" ht="15.75">
      <c r="G2" s="3" t="s">
        <v>48</v>
      </c>
    </row>
    <row r="3" spans="1:9" ht="92.25" customHeight="1">
      <c r="A3" s="139" t="s">
        <v>128</v>
      </c>
      <c r="B3" s="140"/>
      <c r="C3" s="140"/>
      <c r="D3" s="140"/>
      <c r="E3" s="140"/>
      <c r="F3" s="140"/>
      <c r="G3" s="141"/>
    </row>
    <row r="4" spans="1:9" ht="23.25" customHeight="1">
      <c r="A4" s="142" t="s">
        <v>90</v>
      </c>
      <c r="B4" s="142"/>
      <c r="C4" s="142"/>
      <c r="D4" s="142"/>
      <c r="E4" s="142"/>
      <c r="F4" s="142"/>
      <c r="G4" s="142"/>
    </row>
    <row r="5" spans="1:9" ht="60">
      <c r="A5" s="37" t="s">
        <v>84</v>
      </c>
      <c r="B5" s="38" t="s">
        <v>75</v>
      </c>
      <c r="C5" s="38" t="s">
        <v>62</v>
      </c>
      <c r="D5" s="38" t="s">
        <v>76</v>
      </c>
      <c r="E5" s="38" t="s">
        <v>63</v>
      </c>
      <c r="F5" s="38" t="s">
        <v>64</v>
      </c>
      <c r="G5" s="39" t="s">
        <v>91</v>
      </c>
    </row>
    <row r="6" spans="1:9" ht="18" customHeight="1">
      <c r="A6" s="36" t="s">
        <v>49</v>
      </c>
      <c r="B6" s="42">
        <v>100</v>
      </c>
      <c r="C6" s="42">
        <v>98.540965207631899</v>
      </c>
      <c r="D6" s="42">
        <v>99.365881032547705</v>
      </c>
      <c r="E6" s="42">
        <v>79.645903479236793</v>
      </c>
      <c r="F6" s="42">
        <v>97.098765432098716</v>
      </c>
      <c r="G6" s="28"/>
      <c r="I6">
        <f>AVERAGE(B6:F6)*60*0.99/100</f>
        <v>56.38859999999999</v>
      </c>
    </row>
    <row r="7" spans="1:9" ht="18" customHeight="1">
      <c r="A7" s="36" t="s">
        <v>50</v>
      </c>
      <c r="B7" s="42">
        <v>93.657000108613033</v>
      </c>
      <c r="C7" s="42">
        <v>99.380905832518778</v>
      </c>
      <c r="D7" s="42">
        <v>98.960030411643359</v>
      </c>
      <c r="E7" s="42">
        <v>91.11980015205819</v>
      </c>
      <c r="F7" s="42">
        <v>106.06060606060602</v>
      </c>
      <c r="G7" s="28"/>
      <c r="I7">
        <f t="shared" ref="I7:I17" si="0">AVERAGE(B7:F7)*60*0.99/100</f>
        <v>58.114387096774202</v>
      </c>
    </row>
    <row r="8" spans="1:9" ht="18" customHeight="1">
      <c r="A8" s="36" t="s">
        <v>51</v>
      </c>
      <c r="B8" s="42">
        <v>91.099887766554446</v>
      </c>
      <c r="C8" s="42">
        <v>102.69360269360274</v>
      </c>
      <c r="D8" s="42">
        <v>101.22053872053877</v>
      </c>
      <c r="E8" s="42">
        <v>106.87429854096519</v>
      </c>
      <c r="F8" s="42">
        <v>105.78002244668907</v>
      </c>
      <c r="G8" s="28"/>
      <c r="I8">
        <f t="shared" si="0"/>
        <v>60.311000000000014</v>
      </c>
    </row>
    <row r="9" spans="1:9" ht="18" customHeight="1">
      <c r="A9" s="36" t="s">
        <v>52</v>
      </c>
      <c r="B9" s="42">
        <v>100.1629195177582</v>
      </c>
      <c r="C9" s="42">
        <v>96.068208971434814</v>
      </c>
      <c r="D9" s="42">
        <v>102.69360269360274</v>
      </c>
      <c r="E9" s="42">
        <v>106.06060606060602</v>
      </c>
      <c r="F9" s="42">
        <v>101.75572933637446</v>
      </c>
      <c r="G9" s="28"/>
      <c r="I9">
        <f t="shared" si="0"/>
        <v>60.200838709677413</v>
      </c>
    </row>
    <row r="10" spans="1:9" ht="18" customHeight="1">
      <c r="A10" s="36" t="s">
        <v>53</v>
      </c>
      <c r="B10" s="42">
        <v>103.53535353535348</v>
      </c>
      <c r="C10" s="42">
        <v>102.69360269360274</v>
      </c>
      <c r="D10" s="42">
        <v>102.69360269360274</v>
      </c>
      <c r="E10" s="42">
        <v>105.78907353100897</v>
      </c>
      <c r="F10" s="42">
        <v>106.06060606060602</v>
      </c>
      <c r="G10" s="28"/>
      <c r="I10">
        <f t="shared" si="0"/>
        <v>61.867741935483863</v>
      </c>
    </row>
    <row r="11" spans="1:9" ht="18" customHeight="1">
      <c r="A11" s="36" t="s">
        <v>54</v>
      </c>
      <c r="B11" s="42">
        <v>103.53535353535349</v>
      </c>
      <c r="C11" s="42">
        <v>102.69360269360274</v>
      </c>
      <c r="D11" s="42">
        <v>101.62738496071833</v>
      </c>
      <c r="E11" s="42">
        <v>102.52525252525248</v>
      </c>
      <c r="F11" s="42">
        <v>106.03254769921432</v>
      </c>
      <c r="G11" s="28"/>
      <c r="I11">
        <f t="shared" si="0"/>
        <v>61.349999999999994</v>
      </c>
    </row>
    <row r="12" spans="1:9" ht="18" customHeight="1">
      <c r="A12" s="36" t="s">
        <v>55</v>
      </c>
      <c r="B12" s="42">
        <v>102.8836754643206</v>
      </c>
      <c r="C12" s="42">
        <v>93.696643857934205</v>
      </c>
      <c r="D12" s="42">
        <v>102.69360269360274</v>
      </c>
      <c r="E12" s="42">
        <v>106.06060606060602</v>
      </c>
      <c r="F12" s="42">
        <v>106.06060606060602</v>
      </c>
      <c r="G12" s="28"/>
      <c r="I12">
        <f t="shared" si="0"/>
        <v>60.753741935483866</v>
      </c>
    </row>
    <row r="13" spans="1:9" ht="18" customHeight="1">
      <c r="A13" s="36" t="s">
        <v>56</v>
      </c>
      <c r="B13" s="42">
        <v>101.08305274971943</v>
      </c>
      <c r="C13" s="42">
        <v>102.69360269360274</v>
      </c>
      <c r="D13" s="42">
        <v>102.67676767676772</v>
      </c>
      <c r="E13" s="42">
        <v>105.80246913580244</v>
      </c>
      <c r="F13" s="42">
        <v>105.20202020202015</v>
      </c>
      <c r="G13" s="28"/>
      <c r="I13">
        <f t="shared" si="0"/>
        <v>61.474000000000004</v>
      </c>
    </row>
    <row r="14" spans="1:9" ht="18" customHeight="1">
      <c r="A14" s="36" t="s">
        <v>57</v>
      </c>
      <c r="B14" s="42">
        <v>74.5845552297165</v>
      </c>
      <c r="C14" s="42">
        <v>74.834365156945779</v>
      </c>
      <c r="D14" s="42">
        <v>84.555229716520046</v>
      </c>
      <c r="E14" s="42">
        <v>88.410991636798016</v>
      </c>
      <c r="F14" s="42">
        <v>92.646899098511909</v>
      </c>
      <c r="G14" s="28"/>
      <c r="I14">
        <f t="shared" si="0"/>
        <v>49.305806451612874</v>
      </c>
    </row>
    <row r="15" spans="1:9" ht="18" customHeight="1">
      <c r="A15" s="36" t="s">
        <v>58</v>
      </c>
      <c r="B15" s="42">
        <v>79.472140762463326</v>
      </c>
      <c r="C15" s="42">
        <v>77.929835994352104</v>
      </c>
      <c r="D15" s="42">
        <v>64.488975779298343</v>
      </c>
      <c r="E15" s="42">
        <v>78.201368523949156</v>
      </c>
      <c r="F15" s="42">
        <v>74.589985880308475</v>
      </c>
      <c r="G15" s="28"/>
      <c r="I15">
        <f t="shared" si="0"/>
        <v>44.512258064516118</v>
      </c>
    </row>
    <row r="16" spans="1:9" ht="18" customHeight="1">
      <c r="A16" s="36" t="s">
        <v>59</v>
      </c>
      <c r="B16" s="42">
        <v>87.445887445887436</v>
      </c>
      <c r="C16" s="42">
        <v>68.18181818181823</v>
      </c>
      <c r="D16" s="42">
        <v>72.751322751322718</v>
      </c>
      <c r="E16" s="42">
        <v>79.604755786532436</v>
      </c>
      <c r="F16" s="42">
        <v>75.637325637325645</v>
      </c>
      <c r="G16" s="28"/>
      <c r="I16">
        <f t="shared" si="0"/>
        <v>45.574187844582909</v>
      </c>
    </row>
    <row r="17" spans="1:9" ht="18" customHeight="1">
      <c r="A17" s="36" t="s">
        <v>60</v>
      </c>
      <c r="B17" s="42">
        <v>90.648419680677719</v>
      </c>
      <c r="C17" s="42">
        <v>95.166720973172588</v>
      </c>
      <c r="D17" s="42">
        <v>72.634951667209691</v>
      </c>
      <c r="E17" s="42">
        <v>105.02878244813725</v>
      </c>
      <c r="F17" s="42">
        <v>95.796676441837704</v>
      </c>
      <c r="G17" s="28"/>
      <c r="I17">
        <f t="shared" si="0"/>
        <v>54.56193548387094</v>
      </c>
    </row>
    <row r="18" spans="1:9" ht="18" customHeight="1">
      <c r="A18" s="36" t="s">
        <v>61</v>
      </c>
      <c r="B18" s="97">
        <f t="shared" ref="B18:F18" si="1">(B6*30+B7*31+B8*30+B9*31+B10*31+B11*30+B12*31+B13*30+B14*31+B15*31+B16*28+B17*31)/(30+31+30+31+31+30+31+30+31+31+28+31)</f>
        <v>94.009040173423728</v>
      </c>
      <c r="C18" s="97">
        <f t="shared" si="1"/>
        <v>92.988007933213453</v>
      </c>
      <c r="D18" s="97">
        <f t="shared" si="1"/>
        <v>92.257737189244054</v>
      </c>
      <c r="E18" s="97">
        <f>(E6*30+E7*31+E8*30+E9*31+E10*31+E11*30+E12*31+E13*30+E14*31+E15*31+E16*29+E17*31)/(30+31+30+31+31+30+31+30+31+31+29+31)</f>
        <v>96.324545653156335</v>
      </c>
      <c r="F18" s="97">
        <f t="shared" si="1"/>
        <v>97.844794981781234</v>
      </c>
      <c r="G18" s="28"/>
    </row>
    <row r="19" spans="1:9" ht="15">
      <c r="A19" s="95"/>
      <c r="B19" s="96">
        <f>B18*60*0.99/100</f>
        <v>55.841369863013696</v>
      </c>
      <c r="C19" s="96">
        <f t="shared" ref="C19:F19" si="2">C18*60*0.99/100</f>
        <v>55.234876712328798</v>
      </c>
      <c r="D19" s="96">
        <f t="shared" si="2"/>
        <v>54.801095890410963</v>
      </c>
      <c r="E19" s="96">
        <f t="shared" si="2"/>
        <v>57.216780117974871</v>
      </c>
      <c r="F19" s="96">
        <f t="shared" si="2"/>
        <v>58.119808219178054</v>
      </c>
    </row>
    <row r="20" spans="1:9" ht="24" customHeight="1">
      <c r="A20" s="143" t="s">
        <v>92</v>
      </c>
      <c r="B20" s="144"/>
      <c r="C20" s="144"/>
      <c r="D20" s="144"/>
      <c r="E20" s="144"/>
      <c r="F20" s="144"/>
      <c r="G20" s="145"/>
    </row>
    <row r="21" spans="1:9" ht="63" customHeight="1">
      <c r="A21" s="38" t="s">
        <v>84</v>
      </c>
      <c r="B21" s="38" t="s">
        <v>75</v>
      </c>
      <c r="C21" s="38" t="s">
        <v>62</v>
      </c>
      <c r="D21" s="38" t="s">
        <v>76</v>
      </c>
      <c r="E21" s="38" t="s">
        <v>63</v>
      </c>
      <c r="F21" s="38" t="s">
        <v>64</v>
      </c>
      <c r="G21" s="39" t="s">
        <v>93</v>
      </c>
    </row>
    <row r="22" spans="1:9" ht="18" customHeight="1">
      <c r="A22" s="36" t="s">
        <v>49</v>
      </c>
      <c r="B22" s="35"/>
      <c r="C22" s="35"/>
      <c r="D22" s="35"/>
      <c r="E22" s="35"/>
      <c r="F22" s="35"/>
      <c r="G22" s="28"/>
    </row>
    <row r="23" spans="1:9" ht="18" customHeight="1">
      <c r="A23" s="36" t="s">
        <v>50</v>
      </c>
      <c r="B23" s="35"/>
      <c r="C23" s="35"/>
      <c r="D23" s="35"/>
      <c r="E23" s="35"/>
      <c r="F23" s="35"/>
      <c r="G23" s="28"/>
    </row>
    <row r="24" spans="1:9" ht="18" customHeight="1">
      <c r="A24" s="36" t="s">
        <v>51</v>
      </c>
      <c r="B24" s="35"/>
      <c r="C24" s="35"/>
      <c r="D24" s="35"/>
      <c r="E24" s="35"/>
      <c r="F24" s="35"/>
      <c r="G24" s="28"/>
    </row>
    <row r="25" spans="1:9" ht="18" customHeight="1">
      <c r="A25" s="36" t="s">
        <v>52</v>
      </c>
      <c r="B25" s="35"/>
      <c r="C25" s="35"/>
      <c r="D25" s="35"/>
      <c r="E25" s="35"/>
      <c r="F25" s="35"/>
      <c r="G25" s="28"/>
    </row>
    <row r="26" spans="1:9" ht="18" customHeight="1">
      <c r="A26" s="36" t="s">
        <v>53</v>
      </c>
      <c r="B26" s="35"/>
      <c r="C26" s="35"/>
      <c r="D26" s="35"/>
      <c r="E26" s="35"/>
      <c r="F26" s="35"/>
      <c r="G26" s="28"/>
    </row>
    <row r="27" spans="1:9" ht="18" customHeight="1">
      <c r="A27" s="36" t="s">
        <v>54</v>
      </c>
      <c r="B27" s="35"/>
      <c r="C27" s="35"/>
      <c r="D27" s="35"/>
      <c r="E27" s="35"/>
      <c r="F27" s="35"/>
      <c r="G27" s="28"/>
    </row>
    <row r="28" spans="1:9" ht="18" customHeight="1">
      <c r="A28" s="36" t="s">
        <v>55</v>
      </c>
      <c r="B28" s="35"/>
      <c r="C28" s="35"/>
      <c r="D28" s="35"/>
      <c r="E28" s="35"/>
      <c r="F28" s="35"/>
      <c r="G28" s="28"/>
    </row>
    <row r="29" spans="1:9" ht="18" customHeight="1">
      <c r="A29" s="36" t="s">
        <v>56</v>
      </c>
      <c r="B29" s="35"/>
      <c r="C29" s="35"/>
      <c r="D29" s="35"/>
      <c r="E29" s="35"/>
      <c r="F29" s="35"/>
      <c r="G29" s="28"/>
    </row>
    <row r="30" spans="1:9" ht="18" customHeight="1">
      <c r="A30" s="36" t="s">
        <v>57</v>
      </c>
      <c r="B30" s="35"/>
      <c r="C30" s="35"/>
      <c r="D30" s="35"/>
      <c r="E30" s="35"/>
      <c r="F30" s="35"/>
      <c r="G30" s="28"/>
    </row>
    <row r="31" spans="1:9" ht="18" customHeight="1">
      <c r="A31" s="36" t="s">
        <v>58</v>
      </c>
      <c r="B31" s="35"/>
      <c r="C31" s="35"/>
      <c r="D31" s="35"/>
      <c r="E31" s="35"/>
      <c r="F31" s="35"/>
      <c r="G31" s="28"/>
    </row>
    <row r="32" spans="1:9" ht="18" customHeight="1">
      <c r="A32" s="36" t="s">
        <v>59</v>
      </c>
      <c r="B32" s="35"/>
      <c r="C32" s="35"/>
      <c r="D32" s="35"/>
      <c r="E32" s="35"/>
      <c r="F32" s="35"/>
      <c r="G32" s="28"/>
    </row>
    <row r="33" spans="1:7" ht="18" customHeight="1">
      <c r="A33" s="36" t="s">
        <v>60</v>
      </c>
      <c r="B33" s="35"/>
      <c r="C33" s="35"/>
      <c r="D33" s="35"/>
      <c r="E33" s="35"/>
      <c r="F33" s="35"/>
      <c r="G33" s="28"/>
    </row>
    <row r="34" spans="1:7" ht="18" customHeight="1">
      <c r="A34" s="36" t="s">
        <v>61</v>
      </c>
      <c r="B34" s="35"/>
      <c r="C34" s="35"/>
      <c r="D34" s="35"/>
      <c r="E34" s="35"/>
      <c r="F34" s="35"/>
      <c r="G34" s="28"/>
    </row>
    <row r="35" spans="1:7">
      <c r="A35" s="3"/>
    </row>
  </sheetData>
  <mergeCells count="3">
    <mergeCell ref="A3:G3"/>
    <mergeCell ref="A4:G4"/>
    <mergeCell ref="A20:G20"/>
  </mergeCells>
  <pageMargins left="0.54" right="0.31" top="0.45" bottom="0.38" header="0.3" footer="0.3"/>
  <pageSetup paperSize="9" scale="9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1"/>
  <sheetViews>
    <sheetView view="pageBreakPreview" topLeftCell="A55" zoomScaleNormal="100" zoomScaleSheetLayoutView="100" workbookViewId="0">
      <selection activeCell="A66" sqref="A66:O66"/>
    </sheetView>
  </sheetViews>
  <sheetFormatPr defaultRowHeight="12.75"/>
  <cols>
    <col min="1" max="1" width="5.83203125" style="44" customWidth="1"/>
    <col min="2" max="2" width="36.83203125" style="43" customWidth="1"/>
    <col min="3" max="15" width="11.83203125" style="43" customWidth="1"/>
    <col min="16" max="16384" width="9.33203125" style="43"/>
  </cols>
  <sheetData>
    <row r="1" spans="1:15" ht="15.75">
      <c r="N1" s="46" t="s">
        <v>127</v>
      </c>
    </row>
    <row r="2" spans="1:15" ht="15.75">
      <c r="N2" s="46"/>
    </row>
    <row r="3" spans="1:15" ht="20.100000000000001" customHeight="1">
      <c r="A3" s="155" t="s">
        <v>103</v>
      </c>
      <c r="B3" s="155"/>
      <c r="C3" s="156" t="s">
        <v>135</v>
      </c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8"/>
    </row>
    <row r="4" spans="1:15" ht="20.100000000000001" customHeight="1">
      <c r="A4" s="155" t="s">
        <v>104</v>
      </c>
      <c r="B4" s="155"/>
      <c r="C4" s="156" t="s">
        <v>136</v>
      </c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8"/>
    </row>
    <row r="5" spans="1:15" ht="20.100000000000001" customHeight="1">
      <c r="A5" s="155" t="s">
        <v>105</v>
      </c>
      <c r="B5" s="155"/>
      <c r="C5" s="156" t="s">
        <v>137</v>
      </c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8"/>
    </row>
    <row r="6" spans="1:15" ht="20.100000000000001" customHeight="1">
      <c r="A6" s="159" t="s">
        <v>106</v>
      </c>
      <c r="B6" s="160"/>
      <c r="C6" s="160"/>
      <c r="D6" s="160"/>
      <c r="E6" s="160"/>
      <c r="F6" s="62"/>
      <c r="G6" s="62"/>
      <c r="I6" s="62" t="s">
        <v>138</v>
      </c>
      <c r="J6" s="62"/>
      <c r="K6" s="62"/>
      <c r="L6" s="62"/>
      <c r="M6" s="62"/>
      <c r="N6" s="62"/>
      <c r="O6" s="63"/>
    </row>
    <row r="7" spans="1:15" ht="20.100000000000001" customHeight="1">
      <c r="A7" s="155" t="s">
        <v>107</v>
      </c>
      <c r="B7" s="155"/>
      <c r="C7" s="156" t="s">
        <v>139</v>
      </c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8"/>
    </row>
    <row r="8" spans="1:15" ht="20.100000000000001" customHeight="1">
      <c r="A8" s="155" t="s">
        <v>108</v>
      </c>
      <c r="B8" s="155"/>
      <c r="C8" s="161">
        <v>36571</v>
      </c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3"/>
    </row>
    <row r="9" spans="1:15" s="84" customFormat="1" ht="24" customHeight="1">
      <c r="A9" s="81"/>
      <c r="B9" s="82"/>
      <c r="C9" s="83" t="s">
        <v>94</v>
      </c>
      <c r="D9" s="83" t="s">
        <v>95</v>
      </c>
      <c r="E9" s="83" t="s">
        <v>96</v>
      </c>
      <c r="F9" s="83" t="s">
        <v>97</v>
      </c>
      <c r="G9" s="83" t="s">
        <v>98</v>
      </c>
      <c r="H9" s="83" t="s">
        <v>99</v>
      </c>
      <c r="I9" s="83" t="s">
        <v>100</v>
      </c>
      <c r="J9" s="83" t="s">
        <v>101</v>
      </c>
      <c r="K9" s="83" t="s">
        <v>75</v>
      </c>
      <c r="L9" s="83" t="s">
        <v>62</v>
      </c>
      <c r="M9" s="83" t="s">
        <v>76</v>
      </c>
      <c r="N9" s="83" t="s">
        <v>63</v>
      </c>
      <c r="O9" s="83" t="s">
        <v>64</v>
      </c>
    </row>
    <row r="10" spans="1:15" ht="20.100000000000001" customHeight="1">
      <c r="A10" s="64">
        <v>1</v>
      </c>
      <c r="B10" s="65" t="s">
        <v>145</v>
      </c>
      <c r="C10" s="66">
        <v>91.96</v>
      </c>
      <c r="D10" s="66">
        <v>94</v>
      </c>
      <c r="E10" s="66">
        <v>62.582684931506847</v>
      </c>
      <c r="F10" s="66">
        <v>87.31</v>
      </c>
      <c r="G10" s="66">
        <v>90.86</v>
      </c>
      <c r="H10" s="66">
        <v>91.539000000000001</v>
      </c>
      <c r="I10" s="66">
        <v>92.196854388635217</v>
      </c>
      <c r="J10" s="66">
        <v>93.117559934499823</v>
      </c>
      <c r="K10" s="66">
        <v>94.009040173423728</v>
      </c>
      <c r="L10" s="66">
        <v>92.988007933213453</v>
      </c>
      <c r="M10" s="66">
        <v>92.292329689589977</v>
      </c>
      <c r="N10" s="66">
        <v>96.324545653156335</v>
      </c>
      <c r="O10" s="66">
        <v>97.844794981781234</v>
      </c>
    </row>
    <row r="11" spans="1:15" ht="20.100000000000001" customHeight="1">
      <c r="A11" s="64">
        <v>2</v>
      </c>
      <c r="B11" s="67" t="s">
        <v>109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</row>
    <row r="12" spans="1:15" ht="20.100000000000001" customHeight="1">
      <c r="A12" s="64">
        <v>3</v>
      </c>
      <c r="B12" s="67" t="s">
        <v>110</v>
      </c>
      <c r="C12" s="69">
        <v>353.84995200000048</v>
      </c>
      <c r="D12" s="69">
        <v>342.51003100000003</v>
      </c>
      <c r="E12" s="69">
        <v>194.85531199999951</v>
      </c>
      <c r="F12" s="70">
        <v>324.57783900000055</v>
      </c>
      <c r="G12" s="70">
        <v>329.11493609999968</v>
      </c>
      <c r="H12" s="70">
        <v>321.27316400000001</v>
      </c>
      <c r="I12" s="70">
        <v>339.46529400000014</v>
      </c>
      <c r="J12" s="70">
        <v>341.18824350000006</v>
      </c>
      <c r="K12" s="70">
        <v>320.77594409999983</v>
      </c>
      <c r="L12" s="69">
        <v>346.11875399999997</v>
      </c>
      <c r="M12" s="69">
        <v>310.72612800000002</v>
      </c>
      <c r="N12" s="69">
        <v>327.65885400000002</v>
      </c>
      <c r="O12" s="69">
        <v>326.39324999999997</v>
      </c>
    </row>
    <row r="13" spans="1:15" ht="20.100000000000001" customHeight="1">
      <c r="A13" s="64">
        <v>4</v>
      </c>
      <c r="B13" s="67" t="s">
        <v>111</v>
      </c>
      <c r="C13" s="71"/>
      <c r="D13" s="71"/>
      <c r="E13" s="71"/>
      <c r="F13" s="71"/>
      <c r="G13" s="69"/>
      <c r="H13" s="69"/>
      <c r="I13" s="69"/>
      <c r="J13" s="69"/>
      <c r="K13" s="69"/>
      <c r="L13" s="68"/>
      <c r="M13" s="68"/>
      <c r="N13" s="68"/>
      <c r="O13" s="68"/>
    </row>
    <row r="14" spans="1:15" ht="20.100000000000001" customHeight="1">
      <c r="A14" s="64">
        <v>5</v>
      </c>
      <c r="B14" s="67" t="s">
        <v>112</v>
      </c>
      <c r="C14" s="71">
        <v>369.73</v>
      </c>
      <c r="D14" s="71">
        <v>352.05</v>
      </c>
      <c r="E14" s="71">
        <v>201.1</v>
      </c>
      <c r="F14" s="69">
        <v>335.84</v>
      </c>
      <c r="G14" s="70">
        <v>332.76</v>
      </c>
      <c r="H14" s="70">
        <v>329.34</v>
      </c>
      <c r="I14" s="70">
        <v>352</v>
      </c>
      <c r="J14" s="70">
        <v>352.53499999999997</v>
      </c>
      <c r="K14" s="70">
        <v>328.11</v>
      </c>
      <c r="L14" s="69">
        <v>354.43</v>
      </c>
      <c r="M14" s="69">
        <v>327.65612000000004</v>
      </c>
      <c r="N14" s="69">
        <v>345.25839999999994</v>
      </c>
      <c r="O14" s="69">
        <v>347.0800999999999</v>
      </c>
    </row>
    <row r="15" spans="1:15" ht="33" customHeight="1">
      <c r="A15" s="64">
        <v>6</v>
      </c>
      <c r="B15" s="65" t="s">
        <v>146</v>
      </c>
      <c r="C15" s="146" t="s">
        <v>141</v>
      </c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8"/>
    </row>
    <row r="16" spans="1:15" ht="20.25" customHeight="1">
      <c r="A16" s="64">
        <v>7</v>
      </c>
      <c r="B16" s="67" t="s">
        <v>113</v>
      </c>
      <c r="C16" s="149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1"/>
    </row>
    <row r="17" spans="1:15" ht="33.75" customHeight="1">
      <c r="A17" s="64">
        <v>8</v>
      </c>
      <c r="B17" s="65" t="s">
        <v>147</v>
      </c>
      <c r="C17" s="149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1"/>
    </row>
    <row r="18" spans="1:15" ht="31.5" customHeight="1">
      <c r="A18" s="64">
        <v>9</v>
      </c>
      <c r="B18" s="65" t="s">
        <v>148</v>
      </c>
      <c r="C18" s="149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1"/>
    </row>
    <row r="19" spans="1:15" ht="32.25" customHeight="1">
      <c r="A19" s="64">
        <v>10</v>
      </c>
      <c r="B19" s="65" t="s">
        <v>149</v>
      </c>
      <c r="C19" s="149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1"/>
    </row>
    <row r="20" spans="1:15" ht="48.75" customHeight="1">
      <c r="A20" s="64">
        <v>11</v>
      </c>
      <c r="B20" s="65" t="s">
        <v>150</v>
      </c>
      <c r="C20" s="149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1"/>
    </row>
    <row r="21" spans="1:15" ht="36" customHeight="1">
      <c r="A21" s="64">
        <v>12</v>
      </c>
      <c r="B21" s="65" t="s">
        <v>151</v>
      </c>
      <c r="C21" s="149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1"/>
    </row>
    <row r="22" spans="1:15" ht="18.75" customHeight="1">
      <c r="A22" s="64">
        <v>13</v>
      </c>
      <c r="B22" s="67" t="s">
        <v>114</v>
      </c>
      <c r="C22" s="149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1"/>
    </row>
    <row r="23" spans="1:15" ht="33.75" customHeight="1">
      <c r="A23" s="64">
        <v>14</v>
      </c>
      <c r="B23" s="65" t="s">
        <v>152</v>
      </c>
      <c r="C23" s="149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1"/>
    </row>
    <row r="24" spans="1:15" ht="34.5" customHeight="1">
      <c r="A24" s="64">
        <v>15</v>
      </c>
      <c r="B24" s="65" t="s">
        <v>153</v>
      </c>
      <c r="C24" s="149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1"/>
    </row>
    <row r="25" spans="1:15" ht="51" customHeight="1">
      <c r="A25" s="64">
        <v>16</v>
      </c>
      <c r="B25" s="65" t="s">
        <v>154</v>
      </c>
      <c r="C25" s="149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1"/>
    </row>
    <row r="26" spans="1:15" ht="33.75" customHeight="1">
      <c r="A26" s="64">
        <v>17</v>
      </c>
      <c r="B26" s="65" t="s">
        <v>155</v>
      </c>
      <c r="C26" s="149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1"/>
    </row>
    <row r="27" spans="1:15" ht="23.25" customHeight="1">
      <c r="A27" s="64">
        <v>18</v>
      </c>
      <c r="B27" s="67" t="s">
        <v>115</v>
      </c>
      <c r="C27" s="152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4"/>
    </row>
    <row r="28" spans="1:15" ht="33" customHeight="1">
      <c r="A28" s="72">
        <v>19</v>
      </c>
      <c r="B28" s="73" t="s">
        <v>156</v>
      </c>
      <c r="C28" s="74">
        <v>0.2</v>
      </c>
      <c r="D28" s="74">
        <v>0.21</v>
      </c>
      <c r="E28" s="74">
        <v>0.41</v>
      </c>
      <c r="F28" s="74">
        <v>0.28000000000000003</v>
      </c>
      <c r="G28" s="74">
        <v>0.23</v>
      </c>
      <c r="H28" s="74">
        <v>0.23</v>
      </c>
      <c r="I28" s="74">
        <v>0.23</v>
      </c>
      <c r="J28" s="74">
        <v>0.24</v>
      </c>
      <c r="K28" s="74">
        <v>0.28999999999999998</v>
      </c>
      <c r="L28" s="89">
        <v>0.24</v>
      </c>
      <c r="M28" s="89">
        <v>1.6</v>
      </c>
      <c r="N28" s="89">
        <v>0.98</v>
      </c>
      <c r="O28" s="89">
        <v>0.86</v>
      </c>
    </row>
    <row r="29" spans="1:15" ht="33.75" customHeight="1">
      <c r="A29" s="64">
        <v>20</v>
      </c>
      <c r="B29" s="67" t="s">
        <v>177</v>
      </c>
      <c r="C29" s="69">
        <v>26.919710844667399</v>
      </c>
      <c r="D29" s="69">
        <v>15.494270121262399</v>
      </c>
      <c r="E29" s="69">
        <v>0</v>
      </c>
      <c r="F29" s="69">
        <v>0</v>
      </c>
      <c r="G29" s="69">
        <v>0</v>
      </c>
      <c r="H29" s="69">
        <v>0</v>
      </c>
      <c r="I29" s="69">
        <v>0</v>
      </c>
      <c r="J29" s="69">
        <v>0</v>
      </c>
      <c r="K29" s="69">
        <v>0</v>
      </c>
      <c r="L29" s="69">
        <v>0</v>
      </c>
      <c r="M29" s="69">
        <v>0</v>
      </c>
      <c r="N29" s="69">
        <v>0</v>
      </c>
      <c r="O29" s="69">
        <v>0</v>
      </c>
    </row>
    <row r="30" spans="1:15" ht="24" customHeight="1">
      <c r="A30" s="64">
        <v>21</v>
      </c>
      <c r="B30" s="67" t="s">
        <v>116</v>
      </c>
      <c r="C30" s="69">
        <v>186.93118000000001</v>
      </c>
      <c r="D30" s="69">
        <v>186.98814999999999</v>
      </c>
      <c r="E30" s="69">
        <v>186.93448000000001</v>
      </c>
      <c r="F30" s="69">
        <v>187.04029</v>
      </c>
      <c r="G30" s="69">
        <v>187.37698</v>
      </c>
      <c r="H30" s="69">
        <v>186.3347</v>
      </c>
      <c r="I30" s="69">
        <v>186.4254</v>
      </c>
      <c r="J30" s="69">
        <v>186.6292</v>
      </c>
      <c r="K30" s="69">
        <v>187.1268</v>
      </c>
      <c r="L30" s="69">
        <v>187.75110000000001</v>
      </c>
      <c r="M30" s="69">
        <v>187.81139999999999</v>
      </c>
      <c r="N30" s="69">
        <v>187.81139999999999</v>
      </c>
      <c r="O30" s="69">
        <v>187.8211</v>
      </c>
    </row>
    <row r="31" spans="1:15" ht="52.5" customHeight="1">
      <c r="A31" s="64">
        <v>22</v>
      </c>
      <c r="B31" s="65" t="s">
        <v>157</v>
      </c>
      <c r="C31" s="69">
        <v>19.346876678266</v>
      </c>
      <c r="D31" s="69">
        <v>15.9059647011367</v>
      </c>
      <c r="E31" s="69">
        <v>16.859354172085801</v>
      </c>
      <c r="F31" s="69">
        <v>16.196516602347401</v>
      </c>
      <c r="G31" s="69">
        <v>16.7677337335268</v>
      </c>
      <c r="H31" s="69">
        <v>23.217600000000001</v>
      </c>
      <c r="I31" s="69">
        <v>23.760400000000001</v>
      </c>
      <c r="J31" s="69">
        <v>24.386500000000002</v>
      </c>
      <c r="K31" s="69">
        <v>21.3398</v>
      </c>
      <c r="L31" s="69">
        <v>22.5304</v>
      </c>
      <c r="M31" s="69">
        <v>26.931799999999999</v>
      </c>
      <c r="N31" s="69">
        <v>28.177900000000001</v>
      </c>
      <c r="O31" s="69">
        <v>29.505099999999999</v>
      </c>
    </row>
    <row r="32" spans="1:15" ht="36" customHeight="1">
      <c r="A32" s="64">
        <v>23</v>
      </c>
      <c r="B32" s="65" t="s">
        <v>158</v>
      </c>
      <c r="C32" s="69">
        <v>492.02289999999999</v>
      </c>
      <c r="D32" s="69">
        <v>492.21280000000002</v>
      </c>
      <c r="E32" s="69">
        <v>492.03390000000002</v>
      </c>
      <c r="F32" s="69">
        <v>492.38659999999999</v>
      </c>
      <c r="G32" s="69">
        <v>493.50889999999998</v>
      </c>
      <c r="H32" s="69">
        <v>490.03440000000001</v>
      </c>
      <c r="I32" s="69">
        <v>490.33670000000001</v>
      </c>
      <c r="J32" s="69">
        <v>491.0163</v>
      </c>
      <c r="K32" s="69">
        <v>492.67489999999998</v>
      </c>
      <c r="L32" s="69">
        <v>494.7559</v>
      </c>
      <c r="M32" s="69">
        <v>494.95699999999999</v>
      </c>
      <c r="N32" s="69">
        <v>494.95699999999999</v>
      </c>
      <c r="O32" s="69">
        <v>494.98919999999998</v>
      </c>
    </row>
    <row r="33" spans="1:20" ht="36.75" customHeight="1">
      <c r="A33" s="64">
        <v>24</v>
      </c>
      <c r="B33" s="65" t="s">
        <v>159</v>
      </c>
      <c r="C33" s="75"/>
      <c r="D33" s="75"/>
      <c r="E33" s="75"/>
      <c r="F33" s="75"/>
      <c r="G33" s="75"/>
      <c r="H33" s="68"/>
      <c r="I33" s="68"/>
      <c r="J33" s="68"/>
      <c r="K33" s="68"/>
      <c r="L33" s="68"/>
      <c r="M33" s="68"/>
      <c r="N33" s="68"/>
      <c r="O33" s="68"/>
    </row>
    <row r="34" spans="1:20" ht="33.75" customHeight="1">
      <c r="A34" s="76"/>
      <c r="B34" s="65" t="s">
        <v>160</v>
      </c>
      <c r="C34" s="75"/>
      <c r="D34" s="75"/>
      <c r="E34" s="75"/>
      <c r="F34" s="75"/>
      <c r="G34" s="75"/>
      <c r="H34" s="68"/>
      <c r="I34" s="68"/>
      <c r="J34" s="68"/>
      <c r="K34" s="68"/>
      <c r="L34" s="68"/>
      <c r="M34" s="68"/>
      <c r="N34" s="68"/>
      <c r="O34" s="68"/>
    </row>
    <row r="35" spans="1:20" ht="22.5" customHeight="1">
      <c r="A35" s="76"/>
      <c r="B35" s="67" t="s">
        <v>117</v>
      </c>
      <c r="C35" s="69">
        <v>26.160524599999999</v>
      </c>
      <c r="D35" s="69">
        <v>26.174353100000001</v>
      </c>
      <c r="E35" s="69">
        <v>26.174584100000001</v>
      </c>
      <c r="F35" s="69">
        <v>26.178233899999999</v>
      </c>
      <c r="G35" s="69">
        <v>26.2092089</v>
      </c>
      <c r="H35" s="69">
        <v>43.875599999999999</v>
      </c>
      <c r="I35" s="69">
        <v>43.258800000000001</v>
      </c>
      <c r="J35" s="69">
        <v>42.796799999999998</v>
      </c>
      <c r="K35" s="69">
        <v>36.794400000000003</v>
      </c>
      <c r="L35" s="69">
        <v>39.129800000000003</v>
      </c>
      <c r="M35" s="69">
        <v>39.2012</v>
      </c>
      <c r="N35" s="69">
        <v>39.207500000000003</v>
      </c>
      <c r="O35" s="69">
        <v>39.208500000000001</v>
      </c>
    </row>
    <row r="36" spans="1:20" ht="25.5" customHeight="1">
      <c r="A36" s="76"/>
      <c r="B36" s="67" t="s">
        <v>173</v>
      </c>
      <c r="C36" s="87">
        <v>0.14000000000000001</v>
      </c>
      <c r="D36" s="87">
        <v>0.14000000000000001</v>
      </c>
      <c r="E36" s="87">
        <v>0.14000000000000001</v>
      </c>
      <c r="F36" s="87">
        <v>0.14000000000000001</v>
      </c>
      <c r="G36" s="87">
        <v>0.14000000000000001</v>
      </c>
      <c r="H36" s="86">
        <v>0.23480999999999999</v>
      </c>
      <c r="I36" s="86">
        <v>0.2321</v>
      </c>
      <c r="J36" s="86">
        <v>0.22944000000000001</v>
      </c>
      <c r="K36" s="86">
        <v>0.19689000000000001</v>
      </c>
      <c r="L36" s="86">
        <v>0.20876</v>
      </c>
      <c r="M36" s="86">
        <v>0.20960999999999999</v>
      </c>
      <c r="N36" s="86">
        <v>0.20960999999999999</v>
      </c>
      <c r="O36" s="86">
        <v>0.20960999999999999</v>
      </c>
    </row>
    <row r="37" spans="1:20" ht="20.100000000000001" customHeight="1">
      <c r="A37" s="76"/>
      <c r="B37" s="67" t="s">
        <v>119</v>
      </c>
      <c r="C37" s="75"/>
      <c r="D37" s="75"/>
      <c r="E37" s="75"/>
      <c r="F37" s="75"/>
      <c r="G37" s="75"/>
      <c r="H37" s="68"/>
      <c r="I37" s="68"/>
      <c r="J37" s="68"/>
      <c r="K37" s="68"/>
      <c r="L37" s="68"/>
      <c r="M37" s="68"/>
      <c r="N37" s="68"/>
      <c r="O37" s="68"/>
    </row>
    <row r="38" spans="1:20" ht="20.100000000000001" customHeight="1">
      <c r="A38" s="76"/>
      <c r="B38" s="67" t="s">
        <v>117</v>
      </c>
      <c r="C38" s="69">
        <v>6.22738576285776</v>
      </c>
      <c r="D38" s="69">
        <v>2.0252675911231401</v>
      </c>
      <c r="E38" s="69">
        <v>0.73985139829027702</v>
      </c>
      <c r="F38" s="69">
        <v>0</v>
      </c>
      <c r="G38" s="69">
        <v>0</v>
      </c>
      <c r="H38" s="69">
        <v>0</v>
      </c>
      <c r="I38" s="69">
        <v>0</v>
      </c>
      <c r="J38" s="69">
        <v>0</v>
      </c>
      <c r="K38" s="69">
        <v>0</v>
      </c>
      <c r="L38" s="69">
        <v>0</v>
      </c>
      <c r="M38" s="69">
        <v>0</v>
      </c>
      <c r="N38" s="69">
        <v>0</v>
      </c>
      <c r="O38" s="69">
        <v>0</v>
      </c>
    </row>
    <row r="39" spans="1:20" ht="33.75" customHeight="1">
      <c r="A39" s="76"/>
      <c r="B39" s="65" t="s">
        <v>161</v>
      </c>
      <c r="C39" s="85">
        <v>8.8348999999999997E-2</v>
      </c>
      <c r="D39" s="85">
        <v>9.5500000000000002E-2</v>
      </c>
      <c r="E39" s="85">
        <v>9.5500000000000002E-2</v>
      </c>
      <c r="F39" s="75"/>
      <c r="G39" s="75"/>
      <c r="H39" s="68"/>
      <c r="I39" s="68"/>
      <c r="J39" s="68"/>
      <c r="K39" s="68"/>
      <c r="L39" s="68"/>
      <c r="M39" s="68"/>
      <c r="N39" s="68"/>
      <c r="O39" s="68"/>
    </row>
    <row r="40" spans="1:20" ht="31.5" customHeight="1">
      <c r="A40" s="76"/>
      <c r="B40" s="65" t="s">
        <v>162</v>
      </c>
      <c r="C40" s="75"/>
      <c r="D40" s="75"/>
      <c r="E40" s="75"/>
      <c r="F40" s="75"/>
      <c r="G40" s="75"/>
      <c r="H40" s="68"/>
      <c r="I40" s="68"/>
      <c r="J40" s="68"/>
      <c r="K40" s="68"/>
      <c r="L40" s="68"/>
      <c r="M40" s="68"/>
      <c r="N40" s="68"/>
      <c r="O40" s="68"/>
    </row>
    <row r="41" spans="1:20" ht="24" customHeight="1">
      <c r="A41" s="76"/>
      <c r="B41" s="67" t="s">
        <v>117</v>
      </c>
      <c r="C41" s="69">
        <f>11.55058287438+18.92578712562</f>
        <v>30.476370000000003</v>
      </c>
      <c r="D41" s="69">
        <v>11.558370723405</v>
      </c>
      <c r="E41" s="69">
        <f>11.558500816555+3.93576930470735</f>
        <v>15.49427012126235</v>
      </c>
      <c r="F41" s="69">
        <v>9.1820107771186006</v>
      </c>
      <c r="G41" s="69">
        <v>9.2033212013211703</v>
      </c>
      <c r="H41" s="69">
        <v>24.994</v>
      </c>
      <c r="I41" s="69">
        <v>24.934799999999999</v>
      </c>
      <c r="J41" s="69">
        <v>24.9892</v>
      </c>
      <c r="K41" s="69">
        <v>8.7636000000000003</v>
      </c>
      <c r="L41" s="69">
        <v>8.8574000000000002</v>
      </c>
      <c r="M41" s="69">
        <v>8.9189000000000007</v>
      </c>
      <c r="N41" s="69">
        <v>8.9235000000000007</v>
      </c>
      <c r="O41" s="69">
        <v>8.9243000000000006</v>
      </c>
      <c r="Q41" s="43">
        <v>0</v>
      </c>
      <c r="S41" s="43">
        <v>0</v>
      </c>
      <c r="T41" s="43">
        <v>0</v>
      </c>
    </row>
    <row r="42" spans="1:20" ht="48.75" customHeight="1">
      <c r="A42" s="76"/>
      <c r="B42" s="67" t="s">
        <v>118</v>
      </c>
      <c r="C42" s="78">
        <v>2.3653299999999999E-2</v>
      </c>
      <c r="D42" s="78">
        <v>2.3653299999999999E-2</v>
      </c>
      <c r="E42" s="78">
        <v>2.3653299999999999E-2</v>
      </c>
      <c r="F42" s="78">
        <v>2.3653299999999999E-2</v>
      </c>
      <c r="G42" s="78">
        <v>2.3653299999999999E-2</v>
      </c>
      <c r="H42" s="88">
        <v>5.0819999999999997E-2</v>
      </c>
      <c r="I42" s="88">
        <v>5.0869999999999999E-2</v>
      </c>
      <c r="J42" s="88">
        <v>5.0930000000000003E-2</v>
      </c>
      <c r="K42" s="165" t="s">
        <v>166</v>
      </c>
      <c r="L42" s="166"/>
      <c r="M42" s="166"/>
      <c r="N42" s="166"/>
      <c r="O42" s="167"/>
    </row>
    <row r="43" spans="1:20" ht="33" customHeight="1">
      <c r="A43" s="76"/>
      <c r="B43" s="67" t="s">
        <v>120</v>
      </c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1:20" ht="22.5" customHeight="1">
      <c r="A44" s="76"/>
      <c r="B44" s="67" t="s">
        <v>117</v>
      </c>
      <c r="C44" s="69">
        <v>1.9830548595222699</v>
      </c>
      <c r="D44" s="69">
        <v>1.6303613818665199</v>
      </c>
      <c r="E44" s="69">
        <v>1.7280838026387899</v>
      </c>
      <c r="F44" s="69">
        <v>1.6601429517406101</v>
      </c>
      <c r="G44" s="69">
        <v>1.7186927076865</v>
      </c>
      <c r="H44" s="69">
        <v>2.8441999999999998</v>
      </c>
      <c r="I44" s="69">
        <v>2.9106000000000001</v>
      </c>
      <c r="J44" s="69">
        <v>2.9872999999999998</v>
      </c>
      <c r="K44" s="69">
        <v>2.6141000000000001</v>
      </c>
      <c r="L44" s="69">
        <v>2.76</v>
      </c>
      <c r="M44" s="69">
        <v>3.6358000000000001</v>
      </c>
      <c r="N44" s="69">
        <v>3.8039999999999998</v>
      </c>
      <c r="O44" s="69">
        <v>3.9832000000000001</v>
      </c>
    </row>
    <row r="45" spans="1:20" ht="23.25" customHeight="1">
      <c r="A45" s="76"/>
      <c r="B45" s="67" t="s">
        <v>118</v>
      </c>
      <c r="C45" s="78">
        <v>0.10249999999999999</v>
      </c>
      <c r="D45" s="78">
        <v>0.10249999999999999</v>
      </c>
      <c r="E45" s="78">
        <v>0.10249999999999999</v>
      </c>
      <c r="F45" s="78">
        <v>0.10249999999999999</v>
      </c>
      <c r="G45" s="78">
        <v>0.10249999999999999</v>
      </c>
      <c r="H45" s="77">
        <v>0.1225</v>
      </c>
      <c r="I45" s="77">
        <v>0.1225</v>
      </c>
      <c r="J45" s="77">
        <v>0.1225</v>
      </c>
      <c r="K45" s="77">
        <v>0.1225</v>
      </c>
      <c r="L45" s="77">
        <v>0.1225</v>
      </c>
      <c r="M45" s="77">
        <v>0.13500000000000001</v>
      </c>
      <c r="N45" s="77">
        <v>0.13500000000000001</v>
      </c>
      <c r="O45" s="77">
        <v>0.13500000000000001</v>
      </c>
    </row>
    <row r="46" spans="1:20" ht="49.5" customHeight="1">
      <c r="A46" s="76"/>
      <c r="B46" s="67" t="s">
        <v>102</v>
      </c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1:20" ht="13.5" customHeight="1">
      <c r="A47" s="76"/>
      <c r="B47" s="67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1:20" ht="20.100000000000001" customHeight="1">
      <c r="A48" s="76"/>
      <c r="B48" s="67" t="s">
        <v>117</v>
      </c>
      <c r="C48" s="69">
        <v>8.6841642541055997</v>
      </c>
      <c r="D48" s="69">
        <v>9.0315308242698293</v>
      </c>
      <c r="E48" s="69">
        <v>9.3927920572406194</v>
      </c>
      <c r="F48" s="69">
        <v>9.7685037395302405</v>
      </c>
      <c r="G48" s="69">
        <v>10.159243889111499</v>
      </c>
      <c r="H48" s="69">
        <v>28.1633</v>
      </c>
      <c r="I48" s="69">
        <v>29.7742</v>
      </c>
      <c r="J48" s="69">
        <v>31.4773</v>
      </c>
      <c r="K48" s="69">
        <v>33.277799999999999</v>
      </c>
      <c r="L48" s="69">
        <v>35.1813</v>
      </c>
      <c r="M48" s="69">
        <v>45.764600000000002</v>
      </c>
      <c r="N48" s="69">
        <v>48.805199999999999</v>
      </c>
      <c r="O48" s="69">
        <v>52.047800000000002</v>
      </c>
    </row>
    <row r="49" spans="1:16" ht="20.100000000000001" customHeight="1">
      <c r="A49" s="76"/>
      <c r="B49" s="67" t="s">
        <v>118</v>
      </c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1:16" ht="33" customHeight="1">
      <c r="A50" s="76"/>
      <c r="B50" s="67" t="s">
        <v>121</v>
      </c>
      <c r="C50" s="165" t="s">
        <v>167</v>
      </c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7"/>
    </row>
    <row r="51" spans="1:16" ht="21.75" customHeight="1">
      <c r="A51" s="64">
        <v>25</v>
      </c>
      <c r="B51" s="67" t="s">
        <v>165</v>
      </c>
      <c r="C51" s="69">
        <f>C48+C44+C41+C38+C35</f>
        <v>73.531499476485621</v>
      </c>
      <c r="D51" s="69">
        <f t="shared" ref="D51:O51" si="0">D48+D44+D41+D38+D35</f>
        <v>50.419883620664493</v>
      </c>
      <c r="E51" s="69">
        <f t="shared" si="0"/>
        <v>53.529581479432039</v>
      </c>
      <c r="F51" s="69">
        <f t="shared" si="0"/>
        <v>46.78889136838945</v>
      </c>
      <c r="G51" s="69">
        <f t="shared" si="0"/>
        <v>47.290466698119168</v>
      </c>
      <c r="H51" s="69">
        <f t="shared" si="0"/>
        <v>99.877099999999999</v>
      </c>
      <c r="I51" s="69">
        <f t="shared" si="0"/>
        <v>100.8784</v>
      </c>
      <c r="J51" s="69">
        <f t="shared" si="0"/>
        <v>102.25059999999999</v>
      </c>
      <c r="K51" s="69">
        <f t="shared" si="0"/>
        <v>81.449900000000014</v>
      </c>
      <c r="L51" s="69">
        <f t="shared" si="0"/>
        <v>85.9285</v>
      </c>
      <c r="M51" s="69">
        <f t="shared" si="0"/>
        <v>97.520499999999998</v>
      </c>
      <c r="N51" s="69">
        <f t="shared" si="0"/>
        <v>100.74020000000002</v>
      </c>
      <c r="O51" s="69">
        <f t="shared" si="0"/>
        <v>104.16380000000001</v>
      </c>
      <c r="P51" s="43">
        <f>338.61*0.99*0.88</f>
        <v>294.99703199999999</v>
      </c>
    </row>
    <row r="52" spans="1:16" ht="20.25" customHeight="1">
      <c r="A52" s="64">
        <v>26</v>
      </c>
      <c r="B52" s="67" t="s">
        <v>122</v>
      </c>
      <c r="C52" s="69">
        <f>C53/2</f>
        <v>1.2463091404337523</v>
      </c>
      <c r="D52" s="69">
        <f t="shared" ref="D52:O52" si="1">D53/2</f>
        <v>0.85458289662833786</v>
      </c>
      <c r="E52" s="69">
        <f t="shared" si="1"/>
        <v>0.90729017028605308</v>
      </c>
      <c r="F52" s="69">
        <f t="shared" si="1"/>
        <v>0.79304003588058891</v>
      </c>
      <c r="G52" s="69">
        <f t="shared" si="1"/>
        <v>0.80154139818801917</v>
      </c>
      <c r="H52" s="69">
        <f t="shared" si="1"/>
        <v>1.692849235174678</v>
      </c>
      <c r="I52" s="69">
        <f t="shared" si="1"/>
        <v>1.7098205923644683</v>
      </c>
      <c r="J52" s="69">
        <f t="shared" si="1"/>
        <v>1.733078453480847</v>
      </c>
      <c r="K52" s="69">
        <f t="shared" si="1"/>
        <v>1.3805206691028677</v>
      </c>
      <c r="L52" s="69">
        <f t="shared" si="1"/>
        <v>1.4564299074032718</v>
      </c>
      <c r="M52" s="69">
        <f t="shared" si="1"/>
        <v>1.6529064604283883</v>
      </c>
      <c r="N52" s="69">
        <f t="shared" si="1"/>
        <v>1.7074781959162222</v>
      </c>
      <c r="O52" s="69">
        <f t="shared" si="1"/>
        <v>1.7655058983779881</v>
      </c>
    </row>
    <row r="53" spans="1:16" ht="21.75" customHeight="1">
      <c r="A53" s="64">
        <v>27</v>
      </c>
      <c r="B53" s="67" t="s">
        <v>123</v>
      </c>
      <c r="C53" s="69">
        <f>C51*10/$P$51</f>
        <v>2.4926182808675046</v>
      </c>
      <c r="D53" s="69">
        <f t="shared" ref="D53:O53" si="2">D51*10/$P$51</f>
        <v>1.7091657932566757</v>
      </c>
      <c r="E53" s="69">
        <f t="shared" si="2"/>
        <v>1.8145803405721062</v>
      </c>
      <c r="F53" s="69">
        <f t="shared" si="2"/>
        <v>1.5860800717611778</v>
      </c>
      <c r="G53" s="69">
        <f t="shared" si="2"/>
        <v>1.6030827963760383</v>
      </c>
      <c r="H53" s="69">
        <f t="shared" si="2"/>
        <v>3.385698470349356</v>
      </c>
      <c r="I53" s="69">
        <f t="shared" si="2"/>
        <v>3.4196411847289365</v>
      </c>
      <c r="J53" s="69">
        <f t="shared" si="2"/>
        <v>3.466156906961694</v>
      </c>
      <c r="K53" s="69">
        <f t="shared" si="2"/>
        <v>2.7610413382057355</v>
      </c>
      <c r="L53" s="69">
        <f t="shared" si="2"/>
        <v>2.9128598148065437</v>
      </c>
      <c r="M53" s="69">
        <f t="shared" si="2"/>
        <v>3.3058129208567766</v>
      </c>
      <c r="N53" s="69">
        <f t="shared" si="2"/>
        <v>3.4149563918324444</v>
      </c>
      <c r="O53" s="69">
        <f t="shared" si="2"/>
        <v>3.5310117967559762</v>
      </c>
    </row>
    <row r="54" spans="1:16" ht="31.5">
      <c r="A54" s="64">
        <v>28</v>
      </c>
      <c r="B54" s="65" t="s">
        <v>163</v>
      </c>
      <c r="C54" s="69">
        <v>131.2082111</v>
      </c>
      <c r="D54" s="69">
        <v>95.284705799999998</v>
      </c>
      <c r="E54" s="69">
        <v>44.187642400000001</v>
      </c>
      <c r="F54" s="69">
        <v>51.837715099999997</v>
      </c>
      <c r="G54" s="69">
        <v>52.688144299999998</v>
      </c>
      <c r="H54" s="69"/>
      <c r="I54" s="69">
        <v>110.33059160000001</v>
      </c>
      <c r="J54" s="69">
        <v>86.424706499999999</v>
      </c>
      <c r="K54" s="69">
        <v>144.35594130000001</v>
      </c>
      <c r="L54" s="69">
        <v>95.555726399999998</v>
      </c>
      <c r="M54" s="69">
        <v>104.2947963</v>
      </c>
      <c r="N54" s="69">
        <v>123.96038040000001</v>
      </c>
      <c r="O54" s="69">
        <v>115.191457</v>
      </c>
    </row>
    <row r="55" spans="1:16" ht="32.25" customHeight="1">
      <c r="A55" s="64">
        <v>29</v>
      </c>
      <c r="B55" s="67" t="s">
        <v>175</v>
      </c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1:16" ht="31.5" customHeight="1">
      <c r="A56" s="64">
        <v>30</v>
      </c>
      <c r="B56" s="67" t="s">
        <v>174</v>
      </c>
      <c r="C56" s="69">
        <v>34.018203399999997</v>
      </c>
      <c r="D56" s="69">
        <v>73.199430800000002</v>
      </c>
      <c r="E56" s="69">
        <v>-0.12185360000000001</v>
      </c>
      <c r="F56" s="69">
        <v>28.374347953505278</v>
      </c>
      <c r="G56" s="69">
        <v>12.460869000000001</v>
      </c>
      <c r="H56" s="69"/>
      <c r="I56" s="69">
        <v>47.397355500000003</v>
      </c>
      <c r="J56" s="69">
        <v>35.709872500000003</v>
      </c>
      <c r="K56" s="69">
        <v>99.378019499999994</v>
      </c>
      <c r="L56" s="69">
        <v>44.702804999999998</v>
      </c>
      <c r="M56" s="69">
        <v>39.378183499999999</v>
      </c>
      <c r="N56" s="69">
        <v>67.848842599999998</v>
      </c>
      <c r="O56" s="69">
        <v>45.103561599999999</v>
      </c>
    </row>
    <row r="57" spans="1:16" ht="20.100000000000001" customHeight="1">
      <c r="A57" s="64">
        <v>31</v>
      </c>
      <c r="B57" s="67" t="s">
        <v>124</v>
      </c>
      <c r="C57" s="69">
        <v>10.843326399999455</v>
      </c>
      <c r="D57" s="69">
        <v>3.0015160000001515</v>
      </c>
      <c r="E57" s="69">
        <v>1.3561575000004495</v>
      </c>
      <c r="F57" s="69">
        <v>3.7547144999994089</v>
      </c>
      <c r="G57" s="69">
        <v>0.4353424999999902</v>
      </c>
      <c r="H57" s="69">
        <v>1.0898221000001058</v>
      </c>
      <c r="I57" s="69">
        <v>4.4776610999992954</v>
      </c>
      <c r="J57" s="69">
        <v>3.6224885999993717</v>
      </c>
      <c r="K57" s="69">
        <v>0.79424350000010691</v>
      </c>
      <c r="L57" s="69">
        <v>1.0748049999997988</v>
      </c>
      <c r="M57" s="69">
        <v>9.4243449999996756</v>
      </c>
      <c r="N57" s="69">
        <v>11.866942499999936</v>
      </c>
      <c r="O57" s="69">
        <v>15.80730999999912</v>
      </c>
    </row>
    <row r="58" spans="1:16" ht="20.100000000000001" customHeight="1">
      <c r="A58" s="64">
        <v>32</v>
      </c>
      <c r="B58" s="67" t="s">
        <v>125</v>
      </c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pans="1:16" ht="33.75" customHeight="1">
      <c r="A59" s="64">
        <v>33</v>
      </c>
      <c r="B59" s="67" t="s">
        <v>126</v>
      </c>
      <c r="C59" s="68"/>
      <c r="D59" s="68"/>
      <c r="E59" s="69">
        <v>0.4</v>
      </c>
      <c r="F59" s="69">
        <v>0.93</v>
      </c>
      <c r="G59" s="69">
        <v>1.325</v>
      </c>
      <c r="H59" s="69">
        <v>1.87</v>
      </c>
      <c r="I59" s="69">
        <v>2.3219151999999998</v>
      </c>
      <c r="J59" s="69">
        <v>2.23871E-2</v>
      </c>
      <c r="K59" s="69">
        <v>1.2331979</v>
      </c>
      <c r="L59" s="69">
        <v>2.3240137999999999</v>
      </c>
      <c r="M59" s="69">
        <v>4.1176329999999997</v>
      </c>
      <c r="N59" s="69">
        <v>3.3015964000000002</v>
      </c>
      <c r="O59" s="69">
        <v>3.6306359000000001</v>
      </c>
    </row>
    <row r="60" spans="1:16" customFormat="1" ht="17.25" customHeight="1">
      <c r="A60" s="168" t="s">
        <v>168</v>
      </c>
      <c r="B60" s="168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</row>
    <row r="61" spans="1:16" customFormat="1" ht="18" customHeight="1">
      <c r="A61" s="91" t="s">
        <v>172</v>
      </c>
      <c r="B61" s="92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</row>
    <row r="62" spans="1:16" customFormat="1" ht="18" customHeight="1">
      <c r="A62" s="91" t="s">
        <v>169</v>
      </c>
      <c r="B62" s="92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</row>
    <row r="63" spans="1:16" customFormat="1" ht="16.5" customHeight="1">
      <c r="A63" s="91" t="s">
        <v>170</v>
      </c>
      <c r="B63" s="92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</row>
    <row r="64" spans="1:16" customFormat="1" ht="17.25" customHeight="1">
      <c r="A64" s="91" t="s">
        <v>171</v>
      </c>
      <c r="B64" s="92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</row>
    <row r="65" spans="1:15" customFormat="1" ht="34.5" customHeight="1">
      <c r="A65" s="169" t="s">
        <v>178</v>
      </c>
      <c r="B65" s="169"/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</row>
    <row r="66" spans="1:15" customFormat="1" ht="36" customHeight="1">
      <c r="A66" s="164" t="s">
        <v>176</v>
      </c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</row>
    <row r="67" spans="1:15" ht="15">
      <c r="A67" s="79" t="s">
        <v>142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</row>
    <row r="68" spans="1:15" ht="15">
      <c r="A68" s="80" t="s">
        <v>164</v>
      </c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</row>
    <row r="69" spans="1:15" ht="15">
      <c r="A69" s="79" t="s">
        <v>143</v>
      </c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</row>
    <row r="70" spans="1:15" ht="15">
      <c r="A70" s="79" t="s">
        <v>144</v>
      </c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</row>
    <row r="71" spans="1:15">
      <c r="A71" s="45"/>
    </row>
  </sheetData>
  <mergeCells count="17">
    <mergeCell ref="A66:O66"/>
    <mergeCell ref="K42:O42"/>
    <mergeCell ref="C50:O50"/>
    <mergeCell ref="A60:B60"/>
    <mergeCell ref="A65:O65"/>
    <mergeCell ref="C15:O27"/>
    <mergeCell ref="A3:B3"/>
    <mergeCell ref="C3:O3"/>
    <mergeCell ref="A4:B4"/>
    <mergeCell ref="C4:O4"/>
    <mergeCell ref="A5:B5"/>
    <mergeCell ref="C5:O5"/>
    <mergeCell ref="A6:E6"/>
    <mergeCell ref="A7:B7"/>
    <mergeCell ref="C7:O7"/>
    <mergeCell ref="A8:B8"/>
    <mergeCell ref="C8:O8"/>
  </mergeCells>
  <pageMargins left="0.43307086614173229" right="0.19685039370078741" top="0.55118110236220474" bottom="0.43307086614173229" header="0.31496062992125984" footer="0.31496062992125984"/>
  <pageSetup paperSize="9" scale="55" fitToHeight="2" orientation="portrait" r:id="rId1"/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2012-13 &amp; 2013-14</vt:lpstr>
      <vt:lpstr>2013-14 &amp; 2014-15</vt:lpstr>
      <vt:lpstr>2014-15 &amp; 2015-16</vt:lpstr>
      <vt:lpstr>2015-16 &amp; 2016-17</vt:lpstr>
      <vt:lpstr>Annexure-III 1 to 3</vt:lpstr>
      <vt:lpstr>Annexure-IV</vt:lpstr>
      <vt:lpstr>Annexure-XIX (RANGIT)</vt:lpstr>
      <vt:lpstr>'2014-15 &amp; 2015-16'!Print_Area</vt:lpstr>
      <vt:lpstr>'Annexure-IV'!Print_Area</vt:lpstr>
      <vt:lpstr>'Annexure-XIX (RANGIT)'!Print_Area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Online2PDF.com</dc:creator>
  <cp:lastModifiedBy>dhanush</cp:lastModifiedBy>
  <cp:lastPrinted>2018-01-25T05:58:19Z</cp:lastPrinted>
  <dcterms:created xsi:type="dcterms:W3CDTF">2017-11-17T07:25:10Z</dcterms:created>
  <dcterms:modified xsi:type="dcterms:W3CDTF">2018-01-29T09:15:45Z</dcterms:modified>
</cp:coreProperties>
</file>